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สำนักอำนวยการ\45. ฝ่ายอาคารและสถานที่\HRDI-DATABASE-BUILDING\1.HRDI_ DATABASE\8.PNG-ลุ่มน้ำปิง\01-CNX-เชียงใหม่\001-HPW-ห้วยเป้า\"/>
    </mc:Choice>
  </mc:AlternateContent>
  <bookViews>
    <workbookView xWindow="0" yWindow="0" windowWidth="28800" windowHeight="12270"/>
  </bookViews>
  <sheets>
    <sheet name="A-รายละเอียดอาคาร_ศูนย์ห้วยเป้า" sheetId="3" r:id="rId1"/>
    <sheet name="B-มูลค่าอาคาร-ค่าเสื่อมราคา" sheetId="2" r:id="rId2"/>
  </sheets>
  <definedNames>
    <definedName name="_xlnm.Print_Area" localSheetId="0">'A-รายละเอียดอาคาร_ศูนย์ห้วยเป้า'!$A$2:$T$25</definedName>
    <definedName name="_xlnm.Print_Area" localSheetId="1">'B-มูลค่าอาคาร-ค่าเสื่อมราคา'!$A$1:$Q$22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2" l="1"/>
  <c r="M15" i="2"/>
  <c r="M16" i="2"/>
  <c r="M17" i="2"/>
  <c r="M18" i="2"/>
  <c r="M19" i="2"/>
  <c r="M20" i="2"/>
  <c r="M21" i="2"/>
  <c r="M13" i="2"/>
  <c r="L13" i="2"/>
  <c r="J15" i="2"/>
  <c r="J16" i="2" s="1"/>
  <c r="J17" i="2" s="1"/>
  <c r="J18" i="2" s="1"/>
  <c r="J19" i="2" s="1"/>
  <c r="J20" i="2" s="1"/>
  <c r="J14" i="2"/>
  <c r="L14" i="2"/>
  <c r="L15" i="2"/>
  <c r="L16" i="2"/>
  <c r="L17" i="2"/>
  <c r="L18" i="2"/>
  <c r="L19" i="2"/>
  <c r="L20" i="2"/>
  <c r="L21" i="2"/>
  <c r="O14" i="2" l="1"/>
  <c r="P14" i="2" s="1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T9" i="3"/>
  <c r="Q9" i="3"/>
  <c r="P9" i="3"/>
  <c r="O9" i="3"/>
  <c r="O23" i="3"/>
  <c r="N9" i="3"/>
  <c r="M9" i="3"/>
  <c r="L9" i="3"/>
  <c r="K9" i="3"/>
  <c r="J9" i="3"/>
  <c r="I9" i="3"/>
  <c r="R9" i="3"/>
  <c r="S9" i="3"/>
  <c r="H9" i="3"/>
  <c r="G9" i="3"/>
  <c r="F9" i="3"/>
  <c r="E9" i="3"/>
  <c r="D9" i="3"/>
  <c r="C9" i="3"/>
  <c r="B9" i="3"/>
  <c r="G8" i="3" l="1"/>
  <c r="F8" i="3"/>
  <c r="U8" i="3"/>
  <c r="T8" i="3"/>
  <c r="S8" i="3"/>
  <c r="R8" i="3"/>
  <c r="Q8" i="3"/>
  <c r="P8" i="3"/>
  <c r="O8" i="3"/>
  <c r="N8" i="3" l="1"/>
  <c r="M8" i="3"/>
  <c r="L8" i="3"/>
  <c r="K8" i="3"/>
  <c r="J8" i="3"/>
  <c r="I8" i="3"/>
  <c r="H8" i="3"/>
  <c r="N14" i="2" l="1"/>
  <c r="N15" i="2"/>
  <c r="N16" i="2"/>
  <c r="N17" i="2"/>
  <c r="N18" i="2"/>
  <c r="N19" i="2"/>
  <c r="N20" i="2"/>
  <c r="N21" i="2"/>
  <c r="N13" i="2"/>
  <c r="C8" i="2" l="1"/>
  <c r="B8" i="2"/>
  <c r="E8" i="3"/>
  <c r="C8" i="3"/>
  <c r="B8" i="3"/>
  <c r="I22" i="2"/>
  <c r="J21" i="2"/>
  <c r="O19" i="2"/>
  <c r="P19" i="2" s="1"/>
  <c r="O17" i="2"/>
  <c r="P17" i="2" s="1"/>
  <c r="J13" i="2"/>
  <c r="O13" i="2" s="1"/>
  <c r="J22" i="3"/>
  <c r="M22" i="3" s="1"/>
  <c r="P22" i="3" s="1"/>
  <c r="J21" i="3"/>
  <c r="M21" i="3" s="1"/>
  <c r="P21" i="3" s="1"/>
  <c r="M20" i="3"/>
  <c r="P20" i="3" s="1"/>
  <c r="M19" i="3"/>
  <c r="P19" i="3" s="1"/>
  <c r="J18" i="3"/>
  <c r="M18" i="3" s="1"/>
  <c r="P18" i="3" s="1"/>
  <c r="J17" i="3"/>
  <c r="M17" i="3" s="1"/>
  <c r="P17" i="3" s="1"/>
  <c r="J16" i="3"/>
  <c r="M16" i="3" s="1"/>
  <c r="P16" i="3" s="1"/>
  <c r="J15" i="3"/>
  <c r="M15" i="3" s="1"/>
  <c r="P15" i="3" s="1"/>
  <c r="M14" i="3"/>
  <c r="P14" i="3" s="1"/>
  <c r="M13" i="3"/>
  <c r="P13" i="3" s="1"/>
  <c r="Q12" i="3"/>
  <c r="Q13" i="3" s="1"/>
  <c r="Q14" i="3" s="1"/>
  <c r="Q15" i="3" s="1"/>
  <c r="Q16" i="3" s="1"/>
  <c r="Q17" i="3" s="1"/>
  <c r="Q18" i="3" s="1"/>
  <c r="Q19" i="3" s="1"/>
  <c r="Q20" i="3" s="1"/>
  <c r="Q21" i="3" s="1"/>
  <c r="Q22" i="3" s="1"/>
  <c r="M12" i="3"/>
  <c r="P12" i="3" s="1"/>
  <c r="P13" i="2" l="1"/>
  <c r="O18" i="2"/>
  <c r="P18" i="2" s="1"/>
  <c r="O15" i="2"/>
  <c r="P15" i="2" s="1"/>
  <c r="O16" i="2"/>
  <c r="P16" i="2" s="1"/>
  <c r="O20" i="2"/>
  <c r="P20" i="2" s="1"/>
  <c r="O21" i="2"/>
  <c r="P21" i="2" s="1"/>
  <c r="O22" i="2" l="1"/>
  <c r="P22" i="2"/>
</calcChain>
</file>

<file path=xl/sharedStrings.xml><?xml version="1.0" encoding="utf-8"?>
<sst xmlns="http://schemas.openxmlformats.org/spreadsheetml/2006/main" count="242" uniqueCount="145">
  <si>
    <t>ลำดับ</t>
  </si>
  <si>
    <t>งานปรับปรุงโรงคัดบรรจุผลผลิต ครั้งที่ 1</t>
  </si>
  <si>
    <t>งานปรับปรุงโรงคัดบรรจุผลผลิต ครั้งที่ 2</t>
  </si>
  <si>
    <t>งานปรับปรุงโรงคัดบรรจุผลผลิต ครั้งที่ 3</t>
  </si>
  <si>
    <t>งานก่อสร้างอาคารเก็บพัสดุ</t>
  </si>
  <si>
    <t>งานปรับปรุงอาคารสำนักงาน</t>
  </si>
  <si>
    <t>งานปรับปรุงห้องน้ำ</t>
  </si>
  <si>
    <t>งานก่อสร้างโรงเก็บวัสดุอุปกรณ์</t>
  </si>
  <si>
    <t>REV_01</t>
  </si>
  <si>
    <t>REV_02</t>
  </si>
  <si>
    <t>REV_03</t>
  </si>
  <si>
    <t>NEW_01</t>
  </si>
  <si>
    <t>หมายเหตุ</t>
  </si>
  <si>
    <t>กว้าง(ม.)</t>
  </si>
  <si>
    <t>ยาว(ม.)</t>
  </si>
  <si>
    <t>จำนวน</t>
  </si>
  <si>
    <t>หน่วย</t>
  </si>
  <si>
    <t xml:space="preserve"> (ตร.ม.)</t>
  </si>
  <si>
    <t>(บาท)</t>
  </si>
  <si>
    <t xml:space="preserve">งานก่อสร้างโรงเรือนปลูกพืช </t>
  </si>
  <si>
    <t>โรง</t>
  </si>
  <si>
    <t>งานก่อสร้างโรงเรือนปลูกพืช</t>
  </si>
  <si>
    <t>รวมเป็นเงิน</t>
  </si>
  <si>
    <t>Status</t>
  </si>
  <si>
    <t>ปรับปรุง/ต่อเติม</t>
  </si>
  <si>
    <t>สาเหตุการก่อสร้าง/</t>
  </si>
  <si>
    <t>คุณลักษณะสิ่งปลูกสร้าง/</t>
  </si>
  <si>
    <t>รายละเอียดโครงการ</t>
  </si>
  <si>
    <t>ราคาต่อหน่วย</t>
  </si>
  <si>
    <t>(บาท/ตร.ม.)</t>
  </si>
  <si>
    <t>Codeจังหวัด</t>
  </si>
  <si>
    <t>Codeศูนย์</t>
  </si>
  <si>
    <t>อาคารเดิมมีความคับแคบ</t>
  </si>
  <si>
    <t>ปรับปรุงให้มีความสามารถรับผลผลิตให้ได้มากขึ้น</t>
  </si>
  <si>
    <t>ปรับปรุงให้ได้มาตราฐาน GMP</t>
  </si>
  <si>
    <t>ไม่มีพื้นที่จัดเก็บพัสดุ</t>
  </si>
  <si>
    <t>อาคารมีความทรุดโทรม</t>
  </si>
  <si>
    <t>ไม่มีพื้นที่จัดเก็บวัสดุอุปกรณ์</t>
  </si>
  <si>
    <t>รองรับการสัญจรของเกษตรกร เพื่อนำผลผลิตเข้ามาคัดแยกโรงคัดบรรจุ</t>
  </si>
  <si>
    <t>ทำหลังคา/ยกพื้นสูง</t>
  </si>
  <si>
    <t>ขยายพื้นที่โรงคัดบรรจุ</t>
  </si>
  <si>
    <t>ถนน คสล.กว้าง 4.00 ม. ยาว 47.00 ม.</t>
  </si>
  <si>
    <t>ปรับปรุงให้มีสุขลักษณะที่ดีขึ้น</t>
  </si>
  <si>
    <t>ปรับปรุงสุขภัณฑ์,ปูกระเบื้องใหม่</t>
  </si>
  <si>
    <t>ขนาด 4x8 ม.</t>
  </si>
  <si>
    <t>ทำแปลงสาธิตการปลูกพืช</t>
  </si>
  <si>
    <t>หลัง</t>
  </si>
  <si>
    <t>งาน</t>
  </si>
  <si>
    <t>งานก่อสร้างถนน คสล.หนา 15ซม.</t>
  </si>
  <si>
    <t>Codeลุ่มน้ำ</t>
  </si>
  <si>
    <t>รายการ</t>
  </si>
  <si>
    <t>ราคา/หน่วย</t>
  </si>
  <si>
    <t>มูลค่ารวม</t>
  </si>
  <si>
    <t>ค่าเสื่อมราคาสะสม</t>
  </si>
  <si>
    <t>ประเภท</t>
  </si>
  <si>
    <t>สถานที่ตั้ง</t>
  </si>
  <si>
    <t>บ้านห้วยเป้า ต.ห้วยเป้า อ.เชียงดาว จ.เชียงใหม่</t>
  </si>
  <si>
    <t>วิธีการได้มา</t>
  </si>
  <si>
    <t>สอบราคา</t>
  </si>
  <si>
    <t>PCK-01</t>
  </si>
  <si>
    <t>GHS-630-1</t>
  </si>
  <si>
    <t>GHS-630-2</t>
  </si>
  <si>
    <t>STR-01</t>
  </si>
  <si>
    <t>GHS-630-3</t>
  </si>
  <si>
    <t>OFC-01</t>
  </si>
  <si>
    <t>TLT-01</t>
  </si>
  <si>
    <t>STR-02</t>
  </si>
  <si>
    <t>ROD-01</t>
  </si>
  <si>
    <t>ตกลงราคา</t>
  </si>
  <si>
    <t>โครงการพัฒนาพื้นที่สูงแบบโครงการหลวงห้วยเป้า</t>
  </si>
  <si>
    <t>อายุการใช้งาน</t>
  </si>
  <si>
    <t>งานก่อสร้างถนน คสล.หนา 15 ซม.</t>
  </si>
  <si>
    <t>Code อาคาร</t>
  </si>
  <si>
    <t>รายละเอียดการก่อสร้าง อาคาร/สิ่งปลูกสร้าง โครงการพัฒนาพื้นที่สูงแบบโครงการหลวงห้วยเป้า จังหวัดเชียงใหม่</t>
  </si>
  <si>
    <t>โรงเรือนพลาสติก ขนาด 6x30 ม.</t>
  </si>
  <si>
    <t>อาคาร คสล.หลังคากระเบื้องลอนคู่</t>
  </si>
  <si>
    <t>อาคาร คสล.ซ่อมแซมหลังคา,ฝ้าชายคา</t>
  </si>
  <si>
    <t xml:space="preserve"> </t>
  </si>
  <si>
    <t>ราคาก่อสร้าง</t>
  </si>
  <si>
    <t>8-PNG (ลุ่มน้ำปิง)</t>
  </si>
  <si>
    <t>01-CNX (จังหวัดเชียงใหม่)</t>
  </si>
  <si>
    <t>001-HPW (ศูนย์ห้วยเป้า)</t>
  </si>
  <si>
    <t>GHS</t>
  </si>
  <si>
    <t>STR</t>
  </si>
  <si>
    <t>ROD</t>
  </si>
  <si>
    <t>PCK</t>
  </si>
  <si>
    <t>OFC</t>
  </si>
  <si>
    <t>TLT</t>
  </si>
  <si>
    <t>Code</t>
  </si>
  <si>
    <t>Identified</t>
  </si>
  <si>
    <t>Packageing</t>
  </si>
  <si>
    <t>Glasshouse</t>
  </si>
  <si>
    <t>Storage</t>
  </si>
  <si>
    <t>Office</t>
  </si>
  <si>
    <t>Toilet</t>
  </si>
  <si>
    <t>ROAD</t>
  </si>
  <si>
    <t>คำอธิบาย</t>
  </si>
  <si>
    <t>โรงเรือนพลาสติกใส</t>
  </si>
  <si>
    <t>อาคารเก็บของ</t>
  </si>
  <si>
    <t>สำนักงาน</t>
  </si>
  <si>
    <t>ห้องน้ำ/ส้วม</t>
  </si>
  <si>
    <t>ถนน</t>
  </si>
  <si>
    <t>โรงคัดบรรจุผลผลิต</t>
  </si>
  <si>
    <t>Landscape</t>
  </si>
  <si>
    <t>งานภูมิทัศน์</t>
  </si>
  <si>
    <t>LSC</t>
  </si>
  <si>
    <t>AFM</t>
  </si>
  <si>
    <t>A-Frame</t>
  </si>
  <si>
    <t>บ้านพักแบบ เอเฟรม</t>
  </si>
  <si>
    <t>อายุการใช้งานที่เหลือ</t>
  </si>
  <si>
    <t>สัญลักษณ์</t>
  </si>
  <si>
    <t>A</t>
  </si>
  <si>
    <t>B</t>
  </si>
  <si>
    <t>C</t>
  </si>
  <si>
    <t>D</t>
  </si>
  <si>
    <t>E</t>
  </si>
  <si>
    <t>F</t>
  </si>
  <si>
    <t>G</t>
  </si>
  <si>
    <t>H</t>
  </si>
  <si>
    <t>I</t>
  </si>
  <si>
    <t>สัญลักษณ์ ชนิด/Code อาคาร</t>
  </si>
  <si>
    <t>สถาบันวิจัยและพัฒนาพื้นที่สูง (องค์การมหาชน)</t>
  </si>
  <si>
    <t>ขนาด</t>
  </si>
  <si>
    <t>พื้นที่</t>
  </si>
  <si>
    <t>(ตร.ม.)</t>
  </si>
  <si>
    <t>พื้นที่รวม</t>
  </si>
  <si>
    <t>ราคาสะสม</t>
  </si>
  <si>
    <t>ตามแผน</t>
  </si>
  <si>
    <t>งบประมาณ</t>
  </si>
  <si>
    <t>ปีงบประมาณ</t>
  </si>
  <si>
    <t>อัตราค่าเสื่อมราคา/ปี</t>
  </si>
  <si>
    <t>ที่ตั้ง</t>
  </si>
  <si>
    <t>ทะเบียนคุมทรัพย์สิน(มูลค่าอาคาร+ค่าเสื่อมราคา) อาคาร/สิ่งปลูกสร้าง โครงการพัฒนาพื้นที่สูงแบบโครงการหลวงห้วยเป้า จังหวัดเชียงใหม่</t>
  </si>
  <si>
    <t>NEW</t>
  </si>
  <si>
    <t>REV</t>
  </si>
  <si>
    <t>RENOVATE</t>
  </si>
  <si>
    <t>ก่อสร้างใหม่</t>
  </si>
  <si>
    <t xml:space="preserve">8-PNG </t>
  </si>
  <si>
    <t>01-CNX</t>
  </si>
  <si>
    <t>001-HPW</t>
  </si>
  <si>
    <t>TABLE</t>
  </si>
  <si>
    <t>ประจำปีงบประมาณ</t>
  </si>
  <si>
    <t>ปีใช้งานสะสม/ปี</t>
  </si>
  <si>
    <t>มูลค่าทรัพย์สินสุทธิ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</si>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</sst>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6" x14ac:knownFonts="1">
    <font>
      <sz val="16"/>
      <color theme="1"/>
      <name val="AngsanaUPC"/>
      <family val="2"/>
      <charset val="222"/>
    </font>
    <font>
      <sz val="16"/>
      <color theme="1"/>
      <name val="AngsanaUPC"/>
      <family val="2"/>
      <charset val="222"/>
    </font>
    <font>
      <sz val="18"/>
      <color theme="1"/>
      <name val="TH Sarabun New"/>
      <family val="2"/>
    </font>
    <font>
      <b/>
      <u/>
      <sz val="18"/>
      <color rgb="FFFF0000"/>
      <name val="TH Sarabun New"/>
      <family val="2"/>
    </font>
    <font>
      <b/>
      <u/>
      <sz val="18"/>
      <color theme="1"/>
      <name val="TH Sarabun New"/>
      <family val="2"/>
    </font>
    <font>
      <b/>
      <u/>
      <sz val="18"/>
      <color rgb="FFC00000"/>
      <name val="TH Sarabun New"/>
      <family val="2"/>
    </font>
    <font>
      <sz val="18"/>
      <name val="TH Sarabun New"/>
      <family val="2"/>
    </font>
    <font>
      <b/>
      <sz val="18"/>
      <color theme="1"/>
      <name val="TH Sarabun New"/>
      <family val="2"/>
    </font>
    <font>
      <b/>
      <sz val="20"/>
      <color theme="1"/>
      <name val="TH Sarabun New"/>
      <family val="2"/>
    </font>
    <font>
      <b/>
      <u/>
      <sz val="20"/>
      <color theme="1"/>
      <name val="TH Sarabun New"/>
      <family val="2"/>
    </font>
    <font>
      <b/>
      <sz val="18"/>
      <name val="TH Sarabun New"/>
      <family val="2"/>
    </font>
    <font>
      <sz val="16"/>
      <color theme="1"/>
      <name val="TH Sarabun New"/>
      <family val="2"/>
    </font>
    <font>
      <b/>
      <u val="singleAccounting"/>
      <sz val="20"/>
      <color theme="1"/>
      <name val="TH Sarabun New"/>
      <family val="2"/>
    </font>
    <font>
      <b/>
      <u/>
      <sz val="20"/>
      <color rgb="FFC00000"/>
      <name val="TH Sarabun New"/>
      <family val="2"/>
    </font>
    <font>
      <sz val="20"/>
      <color theme="1"/>
      <name val="TH Sarabun New"/>
      <family val="2"/>
    </font>
    <font>
      <sz val="20"/>
      <color rgb="FFC00000"/>
      <name val="TH Sarabun New"/>
      <family val="2"/>
    </font>
    <font>
      <b/>
      <u/>
      <sz val="22"/>
      <color rgb="FF002060"/>
      <name val="TH Sarabun New"/>
      <family val="2"/>
    </font>
    <font>
      <sz val="20"/>
      <color rgb="FF002060"/>
      <name val="TH Sarabun New"/>
      <family val="2"/>
    </font>
    <font>
      <b/>
      <sz val="20"/>
      <color rgb="FF002060"/>
      <name val="TH Sarabun New"/>
      <family val="2"/>
    </font>
    <font>
      <b/>
      <sz val="24"/>
      <color theme="1"/>
      <name val="TH Sarabun New"/>
      <family val="2"/>
    </font>
    <font>
      <b/>
      <u val="singleAccounting"/>
      <sz val="18"/>
      <color theme="1"/>
      <name val="TH Sarabun New"/>
      <family val="2"/>
    </font>
    <font>
      <b/>
      <sz val="72"/>
      <color rgb="FFC00000"/>
      <name val="TH Sarabun New"/>
      <family val="2"/>
    </font>
    <font>
      <b/>
      <u/>
      <sz val="20"/>
      <color theme="7" tint="-0.499984740745262"/>
      <name val="TH Sarabun New"/>
      <family val="2"/>
    </font>
    <font>
      <b/>
      <u/>
      <sz val="28"/>
      <color rgb="FFFF0000"/>
      <name val="TH Sarabun New"/>
      <family val="2"/>
    </font>
    <font>
      <b/>
      <sz val="28"/>
      <color rgb="FFFF0000"/>
      <name val="TH Sarabun New"/>
      <family val="2"/>
    </font>
    <font>
      <b/>
      <sz val="28"/>
      <color rgb="FFC00000"/>
      <name val="TH Sarabun New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1D81B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66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9">
    <xf numFmtId="0" fontId="0" fillId="0" borderId="0" xfId="0"/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/>
    <xf numFmtId="187" fontId="2" fillId="7" borderId="1" xfId="1" applyNumberFormat="1" applyFont="1" applyFill="1" applyBorder="1"/>
    <xf numFmtId="187" fontId="2" fillId="7" borderId="1" xfId="0" applyNumberFormat="1" applyFont="1" applyFill="1" applyBorder="1"/>
    <xf numFmtId="0" fontId="4" fillId="0" borderId="0" xfId="0" applyFont="1"/>
    <xf numFmtId="0" fontId="2" fillId="0" borderId="0" xfId="0" applyFont="1"/>
    <xf numFmtId="0" fontId="5" fillId="0" borderId="0" xfId="0" applyFont="1"/>
    <xf numFmtId="0" fontId="2" fillId="0" borderId="1" xfId="0" applyFont="1" applyBorder="1"/>
    <xf numFmtId="0" fontId="2" fillId="7" borderId="0" xfId="0" applyFont="1" applyFill="1"/>
    <xf numFmtId="0" fontId="2" fillId="7" borderId="1" xfId="0" applyFont="1" applyFill="1" applyBorder="1" applyAlignment="1">
      <alignment horizontal="center" vertical="center"/>
    </xf>
    <xf numFmtId="0" fontId="2" fillId="7" borderId="0" xfId="0" applyFont="1" applyFill="1" applyBorder="1"/>
    <xf numFmtId="0" fontId="2" fillId="7" borderId="1" xfId="0" applyFont="1" applyFill="1" applyBorder="1" applyAlignment="1">
      <alignment vertical="center"/>
    </xf>
    <xf numFmtId="187" fontId="2" fillId="7" borderId="1" xfId="1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horizontal="center" vertical="center"/>
    </xf>
    <xf numFmtId="187" fontId="2" fillId="7" borderId="0" xfId="0" applyNumberFormat="1" applyFont="1" applyFill="1" applyBorder="1"/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center" vertical="center"/>
    </xf>
    <xf numFmtId="187" fontId="2" fillId="7" borderId="3" xfId="1" applyNumberFormat="1" applyFont="1" applyFill="1" applyBorder="1"/>
    <xf numFmtId="0" fontId="2" fillId="7" borderId="5" xfId="0" applyFont="1" applyFill="1" applyBorder="1"/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/>
    <xf numFmtId="43" fontId="2" fillId="7" borderId="11" xfId="0" applyNumberFormat="1" applyFont="1" applyFill="1" applyBorder="1"/>
    <xf numFmtId="43" fontId="2" fillId="7" borderId="11" xfId="0" applyNumberFormat="1" applyFont="1" applyFill="1" applyBorder="1" applyAlignment="1">
      <alignment horizontal="right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7" xfId="0" applyFont="1" applyFill="1" applyBorder="1"/>
    <xf numFmtId="0" fontId="2" fillId="7" borderId="7" xfId="0" applyFont="1" applyFill="1" applyBorder="1" applyAlignment="1">
      <alignment horizontal="center" vertical="center"/>
    </xf>
    <xf numFmtId="187" fontId="2" fillId="7" borderId="7" xfId="0" applyNumberFormat="1" applyFont="1" applyFill="1" applyBorder="1"/>
    <xf numFmtId="43" fontId="2" fillId="7" borderId="9" xfId="0" applyNumberFormat="1" applyFont="1" applyFill="1" applyBorder="1"/>
    <xf numFmtId="0" fontId="11" fillId="0" borderId="0" xfId="0" applyFont="1"/>
    <xf numFmtId="0" fontId="11" fillId="7" borderId="0" xfId="0" applyFont="1" applyFill="1"/>
    <xf numFmtId="187" fontId="11" fillId="0" borderId="0" xfId="0" applyNumberFormat="1" applyFont="1"/>
    <xf numFmtId="0" fontId="2" fillId="7" borderId="10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vertical="center"/>
    </xf>
    <xf numFmtId="187" fontId="2" fillId="7" borderId="7" xfId="1" applyNumberFormat="1" applyFont="1" applyFill="1" applyBorder="1" applyAlignment="1">
      <alignment vertical="center"/>
    </xf>
    <xf numFmtId="187" fontId="7" fillId="7" borderId="0" xfId="0" applyNumberFormat="1" applyFont="1" applyFill="1" applyBorder="1"/>
    <xf numFmtId="187" fontId="2" fillId="7" borderId="0" xfId="1" applyNumberFormat="1" applyFont="1" applyFill="1" applyBorder="1"/>
    <xf numFmtId="0" fontId="7" fillId="2" borderId="1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9" fillId="0" borderId="0" xfId="0" applyFont="1"/>
    <xf numFmtId="0" fontId="7" fillId="3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87" fontId="17" fillId="7" borderId="0" xfId="1" applyNumberFormat="1" applyFont="1" applyFill="1" applyBorder="1" applyAlignment="1">
      <alignment horizontal="left"/>
    </xf>
    <xf numFmtId="0" fontId="18" fillId="0" borderId="0" xfId="0" applyFont="1"/>
    <xf numFmtId="0" fontId="7" fillId="7" borderId="0" xfId="0" applyFont="1" applyFill="1" applyBorder="1" applyAlignment="1">
      <alignment horizontal="center" vertical="center"/>
    </xf>
    <xf numFmtId="187" fontId="12" fillId="7" borderId="0" xfId="0" applyNumberFormat="1" applyFont="1" applyFill="1" applyBorder="1"/>
    <xf numFmtId="0" fontId="10" fillId="6" borderId="3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" xfId="0" applyFont="1" applyFill="1" applyBorder="1" applyAlignment="1">
      <alignment vertical="center"/>
    </xf>
    <xf numFmtId="0" fontId="4" fillId="7" borderId="7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center"/>
    </xf>
    <xf numFmtId="0" fontId="7" fillId="7" borderId="1" xfId="0" applyFont="1" applyFill="1" applyBorder="1"/>
    <xf numFmtId="0" fontId="7" fillId="7" borderId="1" xfId="0" applyFont="1" applyFill="1" applyBorder="1" applyAlignment="1">
      <alignment vertical="center"/>
    </xf>
    <xf numFmtId="0" fontId="7" fillId="7" borderId="7" xfId="0" applyFont="1" applyFill="1" applyBorder="1" applyAlignment="1">
      <alignment vertical="center"/>
    </xf>
    <xf numFmtId="0" fontId="7" fillId="4" borderId="18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187" fontId="20" fillId="7" borderId="1" xfId="1" applyNumberFormat="1" applyFont="1" applyFill="1" applyBorder="1"/>
    <xf numFmtId="187" fontId="20" fillId="7" borderId="1" xfId="1" applyNumberFormat="1" applyFont="1" applyFill="1" applyBorder="1" applyAlignment="1">
      <alignment vertical="center"/>
    </xf>
    <xf numFmtId="187" fontId="20" fillId="7" borderId="7" xfId="1" applyNumberFormat="1" applyFont="1" applyFill="1" applyBorder="1" applyAlignment="1">
      <alignment vertical="center"/>
    </xf>
    <xf numFmtId="187" fontId="12" fillId="8" borderId="29" xfId="0" applyNumberFormat="1" applyFont="1" applyFill="1" applyBorder="1" applyAlignment="1">
      <alignment horizontal="center" vertical="center"/>
    </xf>
    <xf numFmtId="187" fontId="18" fillId="7" borderId="0" xfId="1" applyNumberFormat="1" applyFont="1" applyFill="1" applyBorder="1" applyAlignment="1">
      <alignment horizontal="left"/>
    </xf>
    <xf numFmtId="43" fontId="11" fillId="0" borderId="0" xfId="0" applyNumberFormat="1" applyFont="1"/>
    <xf numFmtId="43" fontId="2" fillId="7" borderId="0" xfId="0" applyNumberFormat="1" applyFont="1" applyFill="1" applyBorder="1"/>
    <xf numFmtId="187" fontId="2" fillId="7" borderId="7" xfId="1" applyNumberFormat="1" applyFont="1" applyFill="1" applyBorder="1"/>
    <xf numFmtId="0" fontId="8" fillId="2" borderId="19" xfId="0" applyFont="1" applyFill="1" applyBorder="1" applyAlignment="1">
      <alignment horizontal="center"/>
    </xf>
    <xf numFmtId="187" fontId="12" fillId="2" borderId="20" xfId="0" applyNumberFormat="1" applyFont="1" applyFill="1" applyBorder="1"/>
    <xf numFmtId="0" fontId="8" fillId="7" borderId="0" xfId="0" applyFont="1" applyFill="1" applyBorder="1" applyAlignment="1"/>
    <xf numFmtId="0" fontId="22" fillId="0" borderId="0" xfId="0" applyFont="1"/>
    <xf numFmtId="0" fontId="2" fillId="7" borderId="1" xfId="0" applyFont="1" applyFill="1" applyBorder="1" applyAlignment="1">
      <alignment vertical="center" wrapText="1"/>
    </xf>
    <xf numFmtId="0" fontId="2" fillId="7" borderId="11" xfId="0" applyFont="1" applyFill="1" applyBorder="1" applyAlignment="1">
      <alignment vertical="center"/>
    </xf>
    <xf numFmtId="0" fontId="2" fillId="7" borderId="7" xfId="0" applyFont="1" applyFill="1" applyBorder="1" applyAlignment="1">
      <alignment vertical="center" wrapText="1"/>
    </xf>
    <xf numFmtId="0" fontId="2" fillId="7" borderId="9" xfId="0" applyFont="1" applyFill="1" applyBorder="1"/>
    <xf numFmtId="0" fontId="2" fillId="7" borderId="33" xfId="0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5" fillId="7" borderId="34" xfId="0" applyFont="1" applyFill="1" applyBorder="1" applyAlignment="1">
      <alignment horizontal="center"/>
    </xf>
    <xf numFmtId="0" fontId="2" fillId="7" borderId="34" xfId="0" applyFont="1" applyFill="1" applyBorder="1"/>
    <xf numFmtId="0" fontId="6" fillId="7" borderId="34" xfId="0" applyFont="1" applyFill="1" applyBorder="1" applyAlignment="1">
      <alignment horizontal="center"/>
    </xf>
    <xf numFmtId="0" fontId="7" fillId="7" borderId="34" xfId="0" applyFont="1" applyFill="1" applyBorder="1"/>
    <xf numFmtId="0" fontId="4" fillId="7" borderId="34" xfId="0" applyFont="1" applyFill="1" applyBorder="1"/>
    <xf numFmtId="187" fontId="20" fillId="7" borderId="34" xfId="1" applyNumberFormat="1" applyFont="1" applyFill="1" applyBorder="1"/>
    <xf numFmtId="187" fontId="2" fillId="7" borderId="34" xfId="1" applyNumberFormat="1" applyFont="1" applyFill="1" applyBorder="1"/>
    <xf numFmtId="0" fontId="2" fillId="7" borderId="35" xfId="0" applyFont="1" applyFill="1" applyBorder="1"/>
    <xf numFmtId="0" fontId="10" fillId="3" borderId="7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33" xfId="0" applyFont="1" applyBorder="1" applyAlignment="1">
      <alignment horizontal="center"/>
    </xf>
    <xf numFmtId="0" fontId="2" fillId="0" borderId="34" xfId="0" applyFont="1" applyBorder="1"/>
    <xf numFmtId="0" fontId="24" fillId="10" borderId="26" xfId="0" applyFont="1" applyFill="1" applyBorder="1" applyAlignment="1">
      <alignment horizontal="center"/>
    </xf>
    <xf numFmtId="0" fontId="23" fillId="10" borderId="39" xfId="0" applyFont="1" applyFill="1" applyBorder="1" applyAlignment="1">
      <alignment horizontal="center"/>
    </xf>
    <xf numFmtId="0" fontId="23" fillId="10" borderId="27" xfId="0" applyFont="1" applyFill="1" applyBorder="1" applyAlignment="1">
      <alignment horizontal="center"/>
    </xf>
    <xf numFmtId="0" fontId="24" fillId="5" borderId="26" xfId="0" applyFont="1" applyFill="1" applyBorder="1" applyAlignment="1">
      <alignment horizontal="center"/>
    </xf>
    <xf numFmtId="0" fontId="23" fillId="5" borderId="39" xfId="0" applyFont="1" applyFill="1" applyBorder="1" applyAlignment="1">
      <alignment horizontal="center"/>
    </xf>
    <xf numFmtId="0" fontId="23" fillId="5" borderId="27" xfId="0" applyFont="1" applyFill="1" applyBorder="1" applyAlignment="1">
      <alignment horizontal="center"/>
    </xf>
    <xf numFmtId="0" fontId="25" fillId="7" borderId="28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10" borderId="12" xfId="0" applyFont="1" applyFill="1" applyBorder="1" applyAlignment="1">
      <alignment horizontal="center"/>
    </xf>
    <xf numFmtId="0" fontId="8" fillId="10" borderId="14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3" fillId="7" borderId="3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187" fontId="12" fillId="11" borderId="29" xfId="0" applyNumberFormat="1" applyFont="1" applyFill="1" applyBorder="1"/>
    <xf numFmtId="187" fontId="12" fillId="11" borderId="40" xfId="0" applyNumberFormat="1" applyFont="1" applyFill="1" applyBorder="1"/>
    <xf numFmtId="0" fontId="8" fillId="10" borderId="14" xfId="0" applyFont="1" applyFill="1" applyBorder="1" applyAlignment="1">
      <alignment horizontal="center"/>
    </xf>
    <xf numFmtId="0" fontId="8" fillId="10" borderId="13" xfId="0" applyFont="1" applyFill="1" applyBorder="1" applyAlignment="1">
      <alignment horizontal="center"/>
    </xf>
    <xf numFmtId="0" fontId="9" fillId="8" borderId="19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0" fillId="3" borderId="4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 vertical="center"/>
    </xf>
    <xf numFmtId="187" fontId="19" fillId="9" borderId="15" xfId="1" applyNumberFormat="1" applyFont="1" applyFill="1" applyBorder="1" applyAlignment="1">
      <alignment horizontal="center"/>
    </xf>
    <xf numFmtId="187" fontId="19" fillId="9" borderId="16" xfId="1" applyNumberFormat="1" applyFont="1" applyFill="1" applyBorder="1" applyAlignment="1">
      <alignment horizontal="center"/>
    </xf>
    <xf numFmtId="187" fontId="19" fillId="9" borderId="38" xfId="1" applyNumberFormat="1" applyFont="1" applyFill="1" applyBorder="1" applyAlignment="1">
      <alignment horizontal="center"/>
    </xf>
    <xf numFmtId="187" fontId="19" fillId="9" borderId="17" xfId="1" applyNumberFormat="1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center" vertical="center"/>
    </xf>
    <xf numFmtId="0" fontId="21" fillId="3" borderId="3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21" fillId="5" borderId="36" xfId="0" applyFont="1" applyFill="1" applyBorder="1" applyAlignment="1">
      <alignment horizontal="center" vertical="center"/>
    </xf>
    <xf numFmtId="0" fontId="21" fillId="5" borderId="37" xfId="0" applyFont="1" applyFill="1" applyBorder="1" applyAlignment="1">
      <alignment horizontal="center" vertical="center"/>
    </xf>
    <xf numFmtId="187" fontId="19" fillId="3" borderId="15" xfId="1" applyNumberFormat="1" applyFont="1" applyFill="1" applyBorder="1" applyAlignment="1">
      <alignment horizontal="center"/>
    </xf>
    <xf numFmtId="187" fontId="19" fillId="3" borderId="16" xfId="1" applyNumberFormat="1" applyFont="1" applyFill="1" applyBorder="1" applyAlignment="1">
      <alignment horizontal="center"/>
    </xf>
    <xf numFmtId="187" fontId="19" fillId="3" borderId="38" xfId="1" applyNumberFormat="1" applyFont="1" applyFill="1" applyBorder="1" applyAlignment="1">
      <alignment horizontal="center"/>
    </xf>
    <xf numFmtId="187" fontId="19" fillId="3" borderId="17" xfId="1" applyNumberFormat="1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FFFF"/>
      <color rgb="FF66FFCC"/>
      <color rgb="FFFFFF99"/>
      <color rgb="FFCCCCFF"/>
      <color rgb="FFE3915F"/>
      <color rgb="FF99FF99"/>
      <color rgb="FFF1D81B"/>
      <color rgb="FF99FFCC"/>
      <color rgb="FFFC80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4"/>
  <sheetViews>
    <sheetView tabSelected="1" zoomScale="70" zoomScaleNormal="70" zoomScaleSheetLayoutView="70" workbookViewId="0">
      <selection activeCell="P16" sqref="P16"/>
    </sheetView>
  </sheetViews>
  <sheetFormatPr defaultRowHeight="24" x14ac:dyDescent="0.55000000000000004"/>
  <cols>
    <col min="1" max="1" width="4.140625" style="32" customWidth="1"/>
    <col min="2" max="2" width="7.5703125" style="32" customWidth="1"/>
    <col min="3" max="3" width="14" style="32" customWidth="1"/>
    <col min="4" max="4" width="11.85546875" style="32" bestFit="1" customWidth="1"/>
    <col min="5" max="5" width="37.85546875" style="32" bestFit="1" customWidth="1"/>
    <col min="6" max="6" width="14.28515625" style="32" customWidth="1"/>
    <col min="7" max="7" width="13.7109375" style="32" bestFit="1" customWidth="1"/>
    <col min="8" max="8" width="10.140625" style="32" bestFit="1" customWidth="1"/>
    <col min="9" max="9" width="9" style="32" bestFit="1" customWidth="1"/>
    <col min="10" max="10" width="8.7109375" style="32" bestFit="1" customWidth="1"/>
    <col min="11" max="11" width="8.42578125" style="32" bestFit="1" customWidth="1"/>
    <col min="12" max="12" width="8.85546875" style="32" bestFit="1" customWidth="1"/>
    <col min="13" max="13" width="10.5703125" style="32" bestFit="1" customWidth="1"/>
    <col min="14" max="14" width="14.140625" style="32" customWidth="1"/>
    <col min="15" max="15" width="16.7109375" style="32" customWidth="1"/>
    <col min="16" max="16" width="15.85546875" style="32" bestFit="1" customWidth="1"/>
    <col min="17" max="17" width="20.5703125" style="32" customWidth="1"/>
    <col min="18" max="18" width="21.28515625" style="32" hidden="1" customWidth="1"/>
    <col min="19" max="19" width="46.5703125" style="32" hidden="1" customWidth="1"/>
    <col min="20" max="20" width="18.42578125" style="32" customWidth="1"/>
    <col min="21" max="21" width="2.7109375" style="32" customWidth="1"/>
    <col min="22" max="22" width="9.140625" style="32"/>
    <col min="23" max="23" width="14.5703125" style="32" customWidth="1"/>
    <col min="24" max="16384" width="9.140625" style="32"/>
  </cols>
  <sheetData>
    <row r="1" spans="2:26" ht="24.75" thickBot="1" x14ac:dyDescent="0.6"/>
    <row r="2" spans="2:26" ht="36.75" thickBot="1" x14ac:dyDescent="0.85">
      <c r="B2" s="153" t="s">
        <v>121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5"/>
      <c r="R2" s="154"/>
      <c r="S2" s="154"/>
      <c r="T2" s="156"/>
    </row>
    <row r="3" spans="2:26" ht="33" customHeight="1" x14ac:dyDescent="0.9">
      <c r="B3" s="54" t="s">
        <v>73</v>
      </c>
      <c r="C3" s="5"/>
      <c r="D3" s="5"/>
      <c r="E3" s="6"/>
      <c r="F3" s="6"/>
      <c r="G3" s="6"/>
      <c r="H3" s="6"/>
      <c r="I3" s="6"/>
      <c r="J3" s="7"/>
      <c r="L3" s="6"/>
      <c r="M3" s="6"/>
      <c r="N3" s="6"/>
      <c r="O3" s="6"/>
      <c r="P3" s="6"/>
      <c r="Q3" s="115" t="s">
        <v>137</v>
      </c>
      <c r="R3" s="6"/>
      <c r="S3" s="6"/>
      <c r="T3" s="161" t="s">
        <v>111</v>
      </c>
      <c r="U3" s="6"/>
    </row>
    <row r="4" spans="2:26" ht="30.75" customHeight="1" x14ac:dyDescent="0.9">
      <c r="B4" s="51" t="s">
        <v>49</v>
      </c>
      <c r="C4" s="56"/>
      <c r="D4" s="56" t="s">
        <v>79</v>
      </c>
      <c r="E4" s="51"/>
      <c r="F4" s="51" t="s">
        <v>54</v>
      </c>
      <c r="G4" s="80" t="s">
        <v>69</v>
      </c>
      <c r="H4" s="51"/>
      <c r="I4" s="52"/>
      <c r="J4" s="51"/>
      <c r="L4" s="52"/>
      <c r="M4" s="52"/>
      <c r="N4" s="52"/>
      <c r="O4" s="52"/>
      <c r="P4" s="51"/>
      <c r="Q4" s="116" t="s">
        <v>138</v>
      </c>
      <c r="R4" s="55"/>
      <c r="S4" s="52"/>
      <c r="T4" s="162"/>
      <c r="U4" s="6"/>
    </row>
    <row r="5" spans="2:26" ht="30.75" customHeight="1" thickBot="1" x14ac:dyDescent="0.95">
      <c r="B5" s="51" t="s">
        <v>30</v>
      </c>
      <c r="C5" s="56"/>
      <c r="D5" s="56" t="s">
        <v>80</v>
      </c>
      <c r="E5" s="51"/>
      <c r="F5" s="51" t="s">
        <v>55</v>
      </c>
      <c r="G5" s="80" t="s">
        <v>56</v>
      </c>
      <c r="H5" s="51"/>
      <c r="I5" s="52"/>
      <c r="J5" s="51"/>
      <c r="L5" s="52"/>
      <c r="M5" s="52"/>
      <c r="N5" s="52"/>
      <c r="O5" s="52"/>
      <c r="P5" s="51"/>
      <c r="Q5" s="117" t="s">
        <v>139</v>
      </c>
      <c r="R5" s="55"/>
      <c r="S5" s="52"/>
      <c r="T5" s="162"/>
      <c r="U5" s="6"/>
    </row>
    <row r="6" spans="2:26" ht="31.5" customHeight="1" thickBot="1" x14ac:dyDescent="0.75">
      <c r="B6" s="51" t="s">
        <v>31</v>
      </c>
      <c r="C6" s="56"/>
      <c r="D6" s="56" t="s">
        <v>81</v>
      </c>
      <c r="E6" s="51"/>
      <c r="F6" s="51" t="s">
        <v>141</v>
      </c>
      <c r="G6" s="55"/>
      <c r="H6" s="56">
        <v>2562</v>
      </c>
      <c r="I6" s="52"/>
      <c r="J6" s="53"/>
      <c r="L6" s="52"/>
      <c r="M6" s="52"/>
      <c r="N6" s="52"/>
      <c r="O6" s="52"/>
      <c r="P6" s="51"/>
      <c r="Q6" s="48"/>
      <c r="R6" s="55"/>
      <c r="S6" s="52"/>
      <c r="T6" s="118" t="s">
        <v>140</v>
      </c>
      <c r="U6" s="6"/>
    </row>
    <row r="7" spans="2:26" ht="8.25" customHeight="1" thickBot="1" x14ac:dyDescent="0.65">
      <c r="B7" s="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2:26" ht="27" hidden="1" customHeight="1" thickBot="1" x14ac:dyDescent="0.65">
      <c r="B8" s="41" t="str">
        <f>"(1)"</f>
        <v>(1)</v>
      </c>
      <c r="C8" s="42" t="str">
        <f>"(2)"</f>
        <v>(2)</v>
      </c>
      <c r="D8" s="42"/>
      <c r="E8" s="43" t="str">
        <f>"(3)"</f>
        <v>(3)</v>
      </c>
      <c r="F8" s="43" t="str">
        <f>"(4)"</f>
        <v>(4)</v>
      </c>
      <c r="G8" s="43" t="str">
        <f>"(5)"</f>
        <v>(5)</v>
      </c>
      <c r="H8" s="43" t="str">
        <f>"(6)"</f>
        <v>(6)</v>
      </c>
      <c r="I8" s="42" t="str">
        <f>"(7)"</f>
        <v>(7)</v>
      </c>
      <c r="J8" s="42" t="str">
        <f>"(8)"</f>
        <v>(8)</v>
      </c>
      <c r="K8" s="42" t="str">
        <f>"(9)"</f>
        <v>(9)</v>
      </c>
      <c r="L8" s="42" t="str">
        <f>"(10)"</f>
        <v>(10)</v>
      </c>
      <c r="M8" s="42" t="str">
        <f>"(11)"</f>
        <v>(11)</v>
      </c>
      <c r="N8" s="42" t="str">
        <f>"(12)"</f>
        <v>(12)</v>
      </c>
      <c r="O8" s="43" t="str">
        <f>"(13)"</f>
        <v>(13)</v>
      </c>
      <c r="P8" s="43" t="str">
        <f>"(14)"</f>
        <v>(14)</v>
      </c>
      <c r="Q8" s="43" t="str">
        <f>"(15)"</f>
        <v>(15)</v>
      </c>
      <c r="R8" s="43" t="str">
        <f>"(16)"</f>
        <v>(16)</v>
      </c>
      <c r="S8" s="49" t="str">
        <f>"(17)"</f>
        <v>(17)</v>
      </c>
      <c r="T8" s="44" t="str">
        <f>"(18)"</f>
        <v>(18)</v>
      </c>
      <c r="U8" s="45" t="str">
        <f>"(19)"</f>
        <v>(19)</v>
      </c>
    </row>
    <row r="9" spans="2:26" ht="27" customHeight="1" thickBot="1" x14ac:dyDescent="0.75">
      <c r="B9" s="61" t="str">
        <f>("(1)")</f>
        <v>(1)</v>
      </c>
      <c r="C9" s="61" t="str">
        <f>("(2)")</f>
        <v>(2)</v>
      </c>
      <c r="D9" s="61" t="str">
        <f>("(3)")</f>
        <v>(3)</v>
      </c>
      <c r="E9" s="61" t="str">
        <f>("(4)")</f>
        <v>(4)</v>
      </c>
      <c r="F9" s="61" t="str">
        <f>("(5)")</f>
        <v>(5)</v>
      </c>
      <c r="G9" s="61" t="str">
        <f>("(6)")</f>
        <v>(6)</v>
      </c>
      <c r="H9" s="61" t="str">
        <f>("(7)")</f>
        <v>(7)</v>
      </c>
      <c r="I9" s="61" t="str">
        <f>("(8)")</f>
        <v>(8)</v>
      </c>
      <c r="J9" s="61" t="str">
        <f>("(9)")</f>
        <v>(9)</v>
      </c>
      <c r="K9" s="61" t="str">
        <f>("(10)")</f>
        <v>(10)</v>
      </c>
      <c r="L9" s="61" t="str">
        <f>("(11)")</f>
        <v>(11)</v>
      </c>
      <c r="M9" s="61" t="str">
        <f>("(12)")</f>
        <v>(12)</v>
      </c>
      <c r="N9" s="61" t="str">
        <f>("(13)")</f>
        <v>(13)</v>
      </c>
      <c r="O9" s="61" t="str">
        <f>("(14)")</f>
        <v>(14)</v>
      </c>
      <c r="P9" s="61" t="str">
        <f>("(15)")</f>
        <v>(15)</v>
      </c>
      <c r="Q9" s="61" t="str">
        <f>("(16)")</f>
        <v>(16)</v>
      </c>
      <c r="R9" s="61" t="str">
        <f t="shared" ref="R9:S9" si="0">("(7)")</f>
        <v>(7)</v>
      </c>
      <c r="S9" s="61" t="str">
        <f t="shared" si="0"/>
        <v>(7)</v>
      </c>
      <c r="T9" s="61" t="str">
        <f>("(17)")</f>
        <v>(17)</v>
      </c>
      <c r="V9" s="48" t="s">
        <v>120</v>
      </c>
    </row>
    <row r="10" spans="2:26" ht="30" customHeight="1" thickBot="1" x14ac:dyDescent="0.75">
      <c r="B10" s="159" t="s">
        <v>0</v>
      </c>
      <c r="C10" s="149" t="s">
        <v>129</v>
      </c>
      <c r="D10" s="149" t="s">
        <v>110</v>
      </c>
      <c r="E10" s="157" t="s">
        <v>50</v>
      </c>
      <c r="F10" s="157" t="s">
        <v>72</v>
      </c>
      <c r="G10" s="157" t="s">
        <v>23</v>
      </c>
      <c r="H10" s="135" t="s">
        <v>122</v>
      </c>
      <c r="I10" s="136"/>
      <c r="J10" s="67" t="s">
        <v>123</v>
      </c>
      <c r="K10" s="149" t="s">
        <v>15</v>
      </c>
      <c r="L10" s="149" t="s">
        <v>16</v>
      </c>
      <c r="M10" s="67" t="s">
        <v>125</v>
      </c>
      <c r="N10" s="59" t="s">
        <v>128</v>
      </c>
      <c r="O10" s="59" t="s">
        <v>78</v>
      </c>
      <c r="P10" s="59" t="s">
        <v>28</v>
      </c>
      <c r="Q10" s="60" t="s">
        <v>126</v>
      </c>
      <c r="R10" s="62" t="s">
        <v>25</v>
      </c>
      <c r="S10" s="63" t="s">
        <v>26</v>
      </c>
      <c r="T10" s="151" t="s">
        <v>12</v>
      </c>
      <c r="V10" s="123" t="s">
        <v>88</v>
      </c>
      <c r="W10" s="124" t="s">
        <v>89</v>
      </c>
      <c r="X10" s="137" t="s">
        <v>96</v>
      </c>
      <c r="Y10" s="137"/>
      <c r="Z10" s="138"/>
    </row>
    <row r="11" spans="2:26" ht="29.25" customHeight="1" thickBot="1" x14ac:dyDescent="0.65">
      <c r="B11" s="160"/>
      <c r="C11" s="150"/>
      <c r="D11" s="150"/>
      <c r="E11" s="158"/>
      <c r="F11" s="158"/>
      <c r="G11" s="158"/>
      <c r="H11" s="102" t="s">
        <v>13</v>
      </c>
      <c r="I11" s="102" t="s">
        <v>14</v>
      </c>
      <c r="J11" s="102" t="s">
        <v>124</v>
      </c>
      <c r="K11" s="150"/>
      <c r="L11" s="150"/>
      <c r="M11" s="102" t="s">
        <v>17</v>
      </c>
      <c r="N11" s="103" t="s">
        <v>127</v>
      </c>
      <c r="O11" s="103" t="s">
        <v>18</v>
      </c>
      <c r="P11" s="103" t="s">
        <v>29</v>
      </c>
      <c r="Q11" s="104" t="s">
        <v>18</v>
      </c>
      <c r="R11" s="105" t="s">
        <v>24</v>
      </c>
      <c r="S11" s="106" t="s">
        <v>27</v>
      </c>
      <c r="T11" s="152"/>
      <c r="V11" s="110" t="s">
        <v>85</v>
      </c>
      <c r="W11" s="111" t="s">
        <v>90</v>
      </c>
      <c r="X11" s="139" t="s">
        <v>102</v>
      </c>
      <c r="Y11" s="139"/>
      <c r="Z11" s="140"/>
    </row>
    <row r="12" spans="2:26" ht="29.25" x14ac:dyDescent="0.75">
      <c r="B12" s="92">
        <v>1</v>
      </c>
      <c r="C12" s="93">
        <v>2557</v>
      </c>
      <c r="D12" s="94" t="s">
        <v>111</v>
      </c>
      <c r="E12" s="95" t="s">
        <v>1</v>
      </c>
      <c r="F12" s="125" t="s">
        <v>59</v>
      </c>
      <c r="G12" s="96" t="s">
        <v>8</v>
      </c>
      <c r="H12" s="95"/>
      <c r="I12" s="95"/>
      <c r="J12" s="97">
        <v>100</v>
      </c>
      <c r="K12" s="93">
        <v>1</v>
      </c>
      <c r="L12" s="93" t="s">
        <v>47</v>
      </c>
      <c r="M12" s="98">
        <f>K12*J12</f>
        <v>100</v>
      </c>
      <c r="N12" s="98"/>
      <c r="O12" s="99">
        <v>153600</v>
      </c>
      <c r="P12" s="100">
        <f t="shared" ref="P12:P22" si="1">O12/M12</f>
        <v>1536</v>
      </c>
      <c r="Q12" s="99">
        <f>O12</f>
        <v>153600</v>
      </c>
      <c r="R12" s="95" t="s">
        <v>32</v>
      </c>
      <c r="S12" s="95" t="s">
        <v>40</v>
      </c>
      <c r="T12" s="101"/>
      <c r="V12" s="107" t="s">
        <v>82</v>
      </c>
      <c r="W12" s="8" t="s">
        <v>91</v>
      </c>
      <c r="X12" s="141" t="s">
        <v>97</v>
      </c>
      <c r="Y12" s="141"/>
      <c r="Z12" s="142"/>
    </row>
    <row r="13" spans="2:26" ht="29.25" x14ac:dyDescent="0.75">
      <c r="B13" s="22">
        <v>2</v>
      </c>
      <c r="C13" s="1">
        <v>2559</v>
      </c>
      <c r="D13" s="73" t="s">
        <v>111</v>
      </c>
      <c r="E13" s="2" t="s">
        <v>2</v>
      </c>
      <c r="F13" s="126" t="s">
        <v>59</v>
      </c>
      <c r="G13" s="1" t="s">
        <v>9</v>
      </c>
      <c r="H13" s="2"/>
      <c r="I13" s="2"/>
      <c r="J13" s="68">
        <v>180</v>
      </c>
      <c r="K13" s="1">
        <v>1</v>
      </c>
      <c r="L13" s="1" t="s">
        <v>47</v>
      </c>
      <c r="M13" s="64">
        <f t="shared" ref="M13:M22" si="2">K13*J13</f>
        <v>180</v>
      </c>
      <c r="N13" s="64"/>
      <c r="O13" s="76">
        <v>40000</v>
      </c>
      <c r="P13" s="3">
        <f t="shared" si="1"/>
        <v>222.22222222222223</v>
      </c>
      <c r="Q13" s="76">
        <f>Q12+O13</f>
        <v>193600</v>
      </c>
      <c r="R13" s="2" t="s">
        <v>33</v>
      </c>
      <c r="S13" s="2" t="s">
        <v>39</v>
      </c>
      <c r="T13" s="23"/>
      <c r="V13" s="107" t="s">
        <v>83</v>
      </c>
      <c r="W13" s="8" t="s">
        <v>92</v>
      </c>
      <c r="X13" s="141" t="s">
        <v>98</v>
      </c>
      <c r="Y13" s="141"/>
      <c r="Z13" s="142"/>
    </row>
    <row r="14" spans="2:26" ht="29.25" x14ac:dyDescent="0.75">
      <c r="B14" s="22">
        <v>3</v>
      </c>
      <c r="C14" s="1">
        <v>2561</v>
      </c>
      <c r="D14" s="73" t="s">
        <v>111</v>
      </c>
      <c r="E14" s="2" t="s">
        <v>3</v>
      </c>
      <c r="F14" s="126" t="s">
        <v>59</v>
      </c>
      <c r="G14" s="1" t="s">
        <v>10</v>
      </c>
      <c r="H14" s="2"/>
      <c r="I14" s="2"/>
      <c r="J14" s="68">
        <v>290</v>
      </c>
      <c r="K14" s="1">
        <v>1</v>
      </c>
      <c r="L14" s="1" t="s">
        <v>47</v>
      </c>
      <c r="M14" s="64">
        <f t="shared" si="2"/>
        <v>290</v>
      </c>
      <c r="N14" s="64"/>
      <c r="O14" s="76">
        <v>1000000</v>
      </c>
      <c r="P14" s="3">
        <f t="shared" si="1"/>
        <v>3448.2758620689656</v>
      </c>
      <c r="Q14" s="76">
        <f t="shared" ref="Q14:Q22" si="3">Q13+O14</f>
        <v>1193600</v>
      </c>
      <c r="R14" s="2" t="s">
        <v>34</v>
      </c>
      <c r="S14" s="2" t="s">
        <v>34</v>
      </c>
      <c r="T14" s="23"/>
      <c r="V14" s="107" t="s">
        <v>86</v>
      </c>
      <c r="W14" s="8" t="s">
        <v>93</v>
      </c>
      <c r="X14" s="141" t="s">
        <v>99</v>
      </c>
      <c r="Y14" s="141"/>
      <c r="Z14" s="142"/>
    </row>
    <row r="15" spans="2:26" ht="29.25" x14ac:dyDescent="0.75">
      <c r="B15" s="22">
        <v>4</v>
      </c>
      <c r="C15" s="1">
        <v>2558</v>
      </c>
      <c r="D15" s="74" t="s">
        <v>112</v>
      </c>
      <c r="E15" s="2" t="s">
        <v>21</v>
      </c>
      <c r="F15" s="126" t="s">
        <v>60</v>
      </c>
      <c r="G15" s="1" t="s">
        <v>11</v>
      </c>
      <c r="H15" s="1">
        <v>6</v>
      </c>
      <c r="I15" s="1">
        <v>30</v>
      </c>
      <c r="J15" s="68">
        <f>I15*H15</f>
        <v>180</v>
      </c>
      <c r="K15" s="1">
        <v>1</v>
      </c>
      <c r="L15" s="1" t="s">
        <v>20</v>
      </c>
      <c r="M15" s="64">
        <f t="shared" si="2"/>
        <v>180</v>
      </c>
      <c r="N15" s="64"/>
      <c r="O15" s="76">
        <v>75500</v>
      </c>
      <c r="P15" s="3">
        <f t="shared" si="1"/>
        <v>419.44444444444446</v>
      </c>
      <c r="Q15" s="76">
        <f t="shared" si="3"/>
        <v>1269100</v>
      </c>
      <c r="R15" s="2" t="s">
        <v>45</v>
      </c>
      <c r="S15" s="2" t="s">
        <v>74</v>
      </c>
      <c r="T15" s="23"/>
      <c r="V15" s="107" t="s">
        <v>87</v>
      </c>
      <c r="W15" s="8" t="s">
        <v>94</v>
      </c>
      <c r="X15" s="141" t="s">
        <v>100</v>
      </c>
      <c r="Y15" s="141"/>
      <c r="Z15" s="142"/>
    </row>
    <row r="16" spans="2:26" ht="29.25" x14ac:dyDescent="0.75">
      <c r="B16" s="22">
        <v>5</v>
      </c>
      <c r="C16" s="1">
        <v>2558</v>
      </c>
      <c r="D16" s="74" t="s">
        <v>113</v>
      </c>
      <c r="E16" s="2" t="s">
        <v>19</v>
      </c>
      <c r="F16" s="126" t="s">
        <v>61</v>
      </c>
      <c r="G16" s="1" t="s">
        <v>11</v>
      </c>
      <c r="H16" s="1">
        <v>6</v>
      </c>
      <c r="I16" s="1">
        <v>30</v>
      </c>
      <c r="J16" s="68">
        <f>I16*H16</f>
        <v>180</v>
      </c>
      <c r="K16" s="1">
        <v>2</v>
      </c>
      <c r="L16" s="1" t="s">
        <v>20</v>
      </c>
      <c r="M16" s="64">
        <f t="shared" si="2"/>
        <v>360</v>
      </c>
      <c r="N16" s="64"/>
      <c r="O16" s="76">
        <v>147600</v>
      </c>
      <c r="P16" s="3">
        <f t="shared" si="1"/>
        <v>410</v>
      </c>
      <c r="Q16" s="76">
        <f t="shared" si="3"/>
        <v>1416700</v>
      </c>
      <c r="R16" s="2" t="s">
        <v>45</v>
      </c>
      <c r="S16" s="2" t="s">
        <v>74</v>
      </c>
      <c r="T16" s="23"/>
      <c r="V16" s="107" t="s">
        <v>84</v>
      </c>
      <c r="W16" s="8" t="s">
        <v>95</v>
      </c>
      <c r="X16" s="141" t="s">
        <v>101</v>
      </c>
      <c r="Y16" s="141"/>
      <c r="Z16" s="142"/>
    </row>
    <row r="17" spans="2:26" ht="29.25" x14ac:dyDescent="0.75">
      <c r="B17" s="22">
        <v>6</v>
      </c>
      <c r="C17" s="1">
        <v>2558</v>
      </c>
      <c r="D17" s="74" t="s">
        <v>114</v>
      </c>
      <c r="E17" s="2" t="s">
        <v>4</v>
      </c>
      <c r="F17" s="126" t="s">
        <v>62</v>
      </c>
      <c r="G17" s="1" t="s">
        <v>11</v>
      </c>
      <c r="H17" s="1">
        <v>4</v>
      </c>
      <c r="I17" s="1">
        <v>3</v>
      </c>
      <c r="J17" s="68">
        <f>I17*H17</f>
        <v>12</v>
      </c>
      <c r="K17" s="1">
        <v>1</v>
      </c>
      <c r="L17" s="1" t="s">
        <v>20</v>
      </c>
      <c r="M17" s="64">
        <f t="shared" si="2"/>
        <v>12</v>
      </c>
      <c r="N17" s="64"/>
      <c r="O17" s="76">
        <v>26500</v>
      </c>
      <c r="P17" s="3">
        <f t="shared" si="1"/>
        <v>2208.3333333333335</v>
      </c>
      <c r="Q17" s="76">
        <f t="shared" si="3"/>
        <v>1443200</v>
      </c>
      <c r="R17" s="2" t="s">
        <v>35</v>
      </c>
      <c r="S17" s="2" t="s">
        <v>75</v>
      </c>
      <c r="T17" s="23"/>
      <c r="V17" s="107" t="s">
        <v>105</v>
      </c>
      <c r="W17" s="8" t="s">
        <v>103</v>
      </c>
      <c r="X17" s="141" t="s">
        <v>104</v>
      </c>
      <c r="Y17" s="141"/>
      <c r="Z17" s="142"/>
    </row>
    <row r="18" spans="2:26" ht="30" thickBot="1" x14ac:dyDescent="0.8">
      <c r="B18" s="22">
        <v>7</v>
      </c>
      <c r="C18" s="1">
        <v>2559</v>
      </c>
      <c r="D18" s="74" t="s">
        <v>115</v>
      </c>
      <c r="E18" s="2" t="s">
        <v>19</v>
      </c>
      <c r="F18" s="126" t="s">
        <v>63</v>
      </c>
      <c r="G18" s="1" t="s">
        <v>11</v>
      </c>
      <c r="H18" s="1">
        <v>6</v>
      </c>
      <c r="I18" s="1">
        <v>30</v>
      </c>
      <c r="J18" s="68">
        <f>I18*H18</f>
        <v>180</v>
      </c>
      <c r="K18" s="1">
        <v>4</v>
      </c>
      <c r="L18" s="1" t="s">
        <v>20</v>
      </c>
      <c r="M18" s="64">
        <f t="shared" si="2"/>
        <v>720</v>
      </c>
      <c r="N18" s="64"/>
      <c r="O18" s="76">
        <v>398000</v>
      </c>
      <c r="P18" s="3">
        <f t="shared" si="1"/>
        <v>552.77777777777783</v>
      </c>
      <c r="Q18" s="76">
        <f t="shared" si="3"/>
        <v>1841200</v>
      </c>
      <c r="R18" s="2" t="s">
        <v>45</v>
      </c>
      <c r="S18" s="2" t="s">
        <v>74</v>
      </c>
      <c r="T18" s="23"/>
      <c r="V18" s="108" t="s">
        <v>106</v>
      </c>
      <c r="W18" s="109" t="s">
        <v>107</v>
      </c>
      <c r="X18" s="147" t="s">
        <v>108</v>
      </c>
      <c r="Y18" s="147"/>
      <c r="Z18" s="148"/>
    </row>
    <row r="19" spans="2:26" ht="31.5" thickBot="1" x14ac:dyDescent="0.75">
      <c r="B19" s="35">
        <v>8</v>
      </c>
      <c r="C19" s="10">
        <v>2559</v>
      </c>
      <c r="D19" s="74" t="s">
        <v>116</v>
      </c>
      <c r="E19" s="12" t="s">
        <v>5</v>
      </c>
      <c r="F19" s="127" t="s">
        <v>64</v>
      </c>
      <c r="G19" s="14" t="s">
        <v>8</v>
      </c>
      <c r="H19" s="10">
        <v>10</v>
      </c>
      <c r="I19" s="10">
        <v>20</v>
      </c>
      <c r="J19" s="69">
        <v>200</v>
      </c>
      <c r="K19" s="10">
        <v>1</v>
      </c>
      <c r="L19" s="10" t="s">
        <v>47</v>
      </c>
      <c r="M19" s="65">
        <f t="shared" si="2"/>
        <v>200</v>
      </c>
      <c r="N19" s="65"/>
      <c r="O19" s="77">
        <v>153000</v>
      </c>
      <c r="P19" s="13">
        <f t="shared" si="1"/>
        <v>765</v>
      </c>
      <c r="Q19" s="77">
        <f t="shared" si="3"/>
        <v>1994200</v>
      </c>
      <c r="R19" s="12" t="s">
        <v>36</v>
      </c>
      <c r="S19" s="88" t="s">
        <v>76</v>
      </c>
      <c r="T19" s="89"/>
      <c r="V19" s="48" t="s">
        <v>120</v>
      </c>
    </row>
    <row r="20" spans="2:26" ht="32.25" thickBot="1" x14ac:dyDescent="0.8">
      <c r="B20" s="22">
        <v>9</v>
      </c>
      <c r="C20" s="1">
        <v>2559</v>
      </c>
      <c r="D20" s="74" t="s">
        <v>117</v>
      </c>
      <c r="E20" s="2" t="s">
        <v>6</v>
      </c>
      <c r="F20" s="126" t="s">
        <v>65</v>
      </c>
      <c r="G20" s="1" t="s">
        <v>8</v>
      </c>
      <c r="H20" s="1">
        <v>3.5</v>
      </c>
      <c r="I20" s="1">
        <v>2</v>
      </c>
      <c r="J20" s="68">
        <v>7</v>
      </c>
      <c r="K20" s="1">
        <v>1</v>
      </c>
      <c r="L20" s="1" t="s">
        <v>47</v>
      </c>
      <c r="M20" s="64">
        <f t="shared" si="2"/>
        <v>7</v>
      </c>
      <c r="N20" s="64"/>
      <c r="O20" s="76">
        <v>55000</v>
      </c>
      <c r="P20" s="3">
        <f t="shared" si="1"/>
        <v>7857.1428571428569</v>
      </c>
      <c r="Q20" s="76">
        <f t="shared" si="3"/>
        <v>2049200</v>
      </c>
      <c r="R20" s="2" t="s">
        <v>42</v>
      </c>
      <c r="S20" s="2" t="s">
        <v>43</v>
      </c>
      <c r="T20" s="23"/>
      <c r="V20" s="121" t="s">
        <v>23</v>
      </c>
      <c r="W20" s="122" t="s">
        <v>89</v>
      </c>
      <c r="X20" s="131" t="s">
        <v>96</v>
      </c>
      <c r="Y20" s="131"/>
      <c r="Z20" s="132"/>
    </row>
    <row r="21" spans="2:26" ht="29.25" x14ac:dyDescent="0.75">
      <c r="B21" s="22">
        <v>10</v>
      </c>
      <c r="C21" s="1">
        <v>2560</v>
      </c>
      <c r="D21" s="74" t="s">
        <v>118</v>
      </c>
      <c r="E21" s="2" t="s">
        <v>7</v>
      </c>
      <c r="F21" s="126" t="s">
        <v>66</v>
      </c>
      <c r="G21" s="1" t="s">
        <v>11</v>
      </c>
      <c r="H21" s="1">
        <v>4</v>
      </c>
      <c r="I21" s="1">
        <v>8</v>
      </c>
      <c r="J21" s="68">
        <f>I21*H21</f>
        <v>32</v>
      </c>
      <c r="K21" s="1">
        <v>1</v>
      </c>
      <c r="L21" s="1" t="s">
        <v>46</v>
      </c>
      <c r="M21" s="64">
        <f t="shared" si="2"/>
        <v>32</v>
      </c>
      <c r="N21" s="64"/>
      <c r="O21" s="76">
        <v>199000</v>
      </c>
      <c r="P21" s="3">
        <f t="shared" si="1"/>
        <v>6218.75</v>
      </c>
      <c r="Q21" s="76">
        <f t="shared" si="3"/>
        <v>2248200</v>
      </c>
      <c r="R21" s="2" t="s">
        <v>37</v>
      </c>
      <c r="S21" s="2" t="s">
        <v>44</v>
      </c>
      <c r="T21" s="23"/>
      <c r="V21" s="110" t="s">
        <v>133</v>
      </c>
      <c r="W21" s="119" t="s">
        <v>133</v>
      </c>
      <c r="X21" s="143" t="s">
        <v>136</v>
      </c>
      <c r="Y21" s="143"/>
      <c r="Z21" s="144"/>
    </row>
    <row r="22" spans="2:26" ht="28.5" customHeight="1" thickBot="1" x14ac:dyDescent="0.65">
      <c r="B22" s="36">
        <v>11</v>
      </c>
      <c r="C22" s="29">
        <v>2561</v>
      </c>
      <c r="D22" s="75" t="s">
        <v>144</v>
      </c>
      <c r="E22" s="37" t="s">
        <v>48</v>
      </c>
      <c r="F22" s="128" t="s">
        <v>67</v>
      </c>
      <c r="G22" s="29" t="s">
        <v>11</v>
      </c>
      <c r="H22" s="29">
        <v>4</v>
      </c>
      <c r="I22" s="29">
        <v>47</v>
      </c>
      <c r="J22" s="70">
        <f>I22*H22</f>
        <v>188</v>
      </c>
      <c r="K22" s="29">
        <v>1</v>
      </c>
      <c r="L22" s="29" t="s">
        <v>47</v>
      </c>
      <c r="M22" s="66">
        <f t="shared" si="2"/>
        <v>188</v>
      </c>
      <c r="N22" s="66"/>
      <c r="O22" s="78">
        <v>100000</v>
      </c>
      <c r="P22" s="38">
        <f t="shared" si="1"/>
        <v>531.91489361702122</v>
      </c>
      <c r="Q22" s="78">
        <f t="shared" si="3"/>
        <v>2348200</v>
      </c>
      <c r="R22" s="90" t="s">
        <v>38</v>
      </c>
      <c r="S22" s="90" t="s">
        <v>41</v>
      </c>
      <c r="T22" s="91"/>
      <c r="V22" s="108" t="s">
        <v>134</v>
      </c>
      <c r="W22" s="120" t="s">
        <v>135</v>
      </c>
      <c r="X22" s="145" t="s">
        <v>24</v>
      </c>
      <c r="Y22" s="145"/>
      <c r="Z22" s="146"/>
    </row>
    <row r="23" spans="2:26" ht="33.75" thickBot="1" x14ac:dyDescent="0.9">
      <c r="B23" s="6"/>
      <c r="C23" s="6"/>
      <c r="D23" s="6"/>
      <c r="E23" s="6"/>
      <c r="F23" s="6"/>
      <c r="G23" s="6"/>
      <c r="H23" s="6"/>
      <c r="I23" s="9"/>
      <c r="J23" s="9"/>
      <c r="K23" s="9"/>
      <c r="L23" s="9"/>
      <c r="M23" s="133" t="s">
        <v>22</v>
      </c>
      <c r="N23" s="134"/>
      <c r="O23" s="79">
        <f>SUM(O12:O22)</f>
        <v>2348200</v>
      </c>
      <c r="P23" s="58"/>
      <c r="Q23" s="39"/>
      <c r="R23" s="40"/>
      <c r="S23" s="6"/>
      <c r="T23" s="6" t="s">
        <v>77</v>
      </c>
      <c r="U23" s="6"/>
    </row>
    <row r="24" spans="2:26" ht="33" x14ac:dyDescent="0.85">
      <c r="B24" s="6"/>
      <c r="C24" s="6"/>
      <c r="D24" s="6"/>
      <c r="E24" s="6"/>
      <c r="F24" s="6"/>
      <c r="G24" s="6"/>
      <c r="H24" s="6"/>
      <c r="I24" s="9"/>
      <c r="J24" s="9"/>
      <c r="K24" s="9"/>
      <c r="L24" s="9"/>
      <c r="M24" s="57"/>
      <c r="N24" s="57"/>
      <c r="O24" s="57"/>
      <c r="P24" s="58"/>
      <c r="Q24" s="39"/>
      <c r="R24" s="40"/>
      <c r="S24" s="6"/>
      <c r="T24" s="6"/>
      <c r="U24" s="6"/>
    </row>
  </sheetData>
  <mergeCells count="25">
    <mergeCell ref="T10:T11"/>
    <mergeCell ref="B2:T2"/>
    <mergeCell ref="E10:E11"/>
    <mergeCell ref="F10:F11"/>
    <mergeCell ref="G10:G11"/>
    <mergeCell ref="B10:B11"/>
    <mergeCell ref="C10:C11"/>
    <mergeCell ref="D10:D11"/>
    <mergeCell ref="T3:T5"/>
    <mergeCell ref="X20:Z20"/>
    <mergeCell ref="M23:N23"/>
    <mergeCell ref="H10:I10"/>
    <mergeCell ref="X10:Z10"/>
    <mergeCell ref="X11:Z11"/>
    <mergeCell ref="X12:Z12"/>
    <mergeCell ref="X13:Z13"/>
    <mergeCell ref="X21:Z21"/>
    <mergeCell ref="X22:Z22"/>
    <mergeCell ref="X14:Z14"/>
    <mergeCell ref="X15:Z15"/>
    <mergeCell ref="X16:Z16"/>
    <mergeCell ref="X17:Z17"/>
    <mergeCell ref="X18:Z18"/>
    <mergeCell ref="L10:L11"/>
    <mergeCell ref="K10:K11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="85" zoomScaleNormal="85" zoomScaleSheetLayoutView="85" workbookViewId="0">
      <selection activeCell="K17" sqref="K17"/>
    </sheetView>
  </sheetViews>
  <sheetFormatPr defaultRowHeight="24" x14ac:dyDescent="0.55000000000000004"/>
  <cols>
    <col min="1" max="1" width="3.140625" style="32" customWidth="1"/>
    <col min="2" max="2" width="6.140625" style="32" bestFit="1" customWidth="1"/>
    <col min="3" max="3" width="14.5703125" style="32" customWidth="1"/>
    <col min="4" max="4" width="11.85546875" style="32" bestFit="1" customWidth="1"/>
    <col min="5" max="5" width="39.140625" style="32" bestFit="1" customWidth="1"/>
    <col min="6" max="6" width="10.140625" style="32" customWidth="1"/>
    <col min="7" max="7" width="10.42578125" style="32" customWidth="1"/>
    <col min="8" max="8" width="14.28515625" style="32" customWidth="1"/>
    <col min="9" max="9" width="15.5703125" style="32" bestFit="1" customWidth="1"/>
    <col min="10" max="10" width="12.85546875" style="32" bestFit="1" customWidth="1"/>
    <col min="11" max="11" width="10.85546875" style="32" customWidth="1"/>
    <col min="12" max="12" width="15.140625" style="32" customWidth="1"/>
    <col min="13" max="13" width="11.7109375" style="32" customWidth="1"/>
    <col min="14" max="14" width="13.5703125" style="32" customWidth="1"/>
    <col min="15" max="15" width="14.140625" style="32" customWidth="1"/>
    <col min="16" max="16" width="16.5703125" style="32" customWidth="1"/>
    <col min="17" max="17" width="20.85546875" style="32" customWidth="1"/>
    <col min="18" max="16384" width="9.140625" style="32"/>
  </cols>
  <sheetData>
    <row r="1" spans="1:18" ht="11.25" customHeight="1" thickBot="1" x14ac:dyDescent="0.6"/>
    <row r="2" spans="1:18" ht="36.75" thickBot="1" x14ac:dyDescent="0.85">
      <c r="B2" s="167" t="s">
        <v>121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9"/>
      <c r="Q2" s="170"/>
    </row>
    <row r="3" spans="1:18" ht="33" customHeight="1" x14ac:dyDescent="0.9">
      <c r="B3" s="54" t="s">
        <v>132</v>
      </c>
      <c r="C3" s="5"/>
      <c r="D3" s="5"/>
      <c r="E3" s="5"/>
      <c r="F3" s="6"/>
      <c r="G3" s="6"/>
      <c r="H3" s="6"/>
      <c r="I3" s="6"/>
      <c r="J3" s="6"/>
      <c r="K3" s="7"/>
      <c r="M3" s="6"/>
      <c r="N3" s="6"/>
      <c r="O3" s="6"/>
      <c r="P3" s="112" t="s">
        <v>137</v>
      </c>
      <c r="Q3" s="165" t="s">
        <v>112</v>
      </c>
      <c r="R3" s="6"/>
    </row>
    <row r="4" spans="1:18" ht="30.75" customHeight="1" x14ac:dyDescent="0.9">
      <c r="B4" s="87" t="s">
        <v>49</v>
      </c>
      <c r="C4" s="56"/>
      <c r="D4" s="56"/>
      <c r="E4" s="56" t="s">
        <v>79</v>
      </c>
      <c r="F4" s="51"/>
      <c r="G4" s="87" t="s">
        <v>54</v>
      </c>
      <c r="H4" s="80" t="s">
        <v>69</v>
      </c>
      <c r="I4" s="51"/>
      <c r="J4" s="52"/>
      <c r="K4" s="51"/>
      <c r="M4" s="52"/>
      <c r="N4" s="52"/>
      <c r="O4" s="52"/>
      <c r="P4" s="113" t="s">
        <v>138</v>
      </c>
      <c r="Q4" s="166"/>
      <c r="R4" s="52"/>
    </row>
    <row r="5" spans="1:18" ht="30.75" customHeight="1" thickBot="1" x14ac:dyDescent="0.95">
      <c r="B5" s="87" t="s">
        <v>30</v>
      </c>
      <c r="C5" s="56"/>
      <c r="D5" s="56"/>
      <c r="E5" s="56" t="s">
        <v>80</v>
      </c>
      <c r="F5" s="51"/>
      <c r="G5" s="87" t="s">
        <v>131</v>
      </c>
      <c r="H5" s="80" t="s">
        <v>56</v>
      </c>
      <c r="I5" s="51"/>
      <c r="J5" s="52"/>
      <c r="K5" s="51"/>
      <c r="M5" s="52"/>
      <c r="N5" s="52"/>
      <c r="O5" s="52"/>
      <c r="P5" s="114" t="s">
        <v>139</v>
      </c>
      <c r="Q5" s="166"/>
      <c r="R5" s="52"/>
    </row>
    <row r="6" spans="1:18" ht="31.5" customHeight="1" thickBot="1" x14ac:dyDescent="0.75">
      <c r="B6" s="87" t="s">
        <v>31</v>
      </c>
      <c r="C6" s="56"/>
      <c r="D6" s="56"/>
      <c r="E6" s="56" t="s">
        <v>81</v>
      </c>
      <c r="F6" s="51"/>
      <c r="G6" s="87" t="s">
        <v>141</v>
      </c>
      <c r="H6" s="55"/>
      <c r="I6" s="56">
        <v>2562</v>
      </c>
      <c r="J6" s="52"/>
      <c r="K6" s="53"/>
      <c r="M6" s="52"/>
      <c r="N6" s="52"/>
      <c r="O6" s="52"/>
      <c r="P6" s="48"/>
      <c r="Q6" s="118" t="s">
        <v>140</v>
      </c>
      <c r="R6" s="52"/>
    </row>
    <row r="7" spans="1:18" ht="8.25" customHeight="1" thickBot="1" x14ac:dyDescent="0.65">
      <c r="A7" s="3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8" ht="27" customHeight="1" thickBot="1" x14ac:dyDescent="0.65">
      <c r="A8" s="33"/>
      <c r="B8" s="46" t="str">
        <f>"(1)"</f>
        <v>(1)</v>
      </c>
      <c r="C8" s="47" t="str">
        <f>"(2)"</f>
        <v>(2)</v>
      </c>
      <c r="D8" s="71" t="str">
        <f>("(3)")</f>
        <v>(3)</v>
      </c>
      <c r="E8" s="47" t="str">
        <f>"(4)"</f>
        <v>(4)</v>
      </c>
      <c r="F8" s="47" t="str">
        <f>"(5)"</f>
        <v>(5)</v>
      </c>
      <c r="G8" s="47" t="str">
        <f>"(6)"</f>
        <v>(6)</v>
      </c>
      <c r="H8" s="47" t="str">
        <f>"(7)"</f>
        <v>(7)</v>
      </c>
      <c r="I8" s="47" t="str">
        <f>"(8)"</f>
        <v>(8)</v>
      </c>
      <c r="J8" s="47" t="str">
        <f>"(9)"</f>
        <v>(9)</v>
      </c>
      <c r="K8" s="47" t="str">
        <f>"(10)"</f>
        <v>(10)</v>
      </c>
      <c r="L8" s="47" t="str">
        <f>"(11)"</f>
        <v>(11)</v>
      </c>
      <c r="M8" s="47" t="str">
        <f>"(12)"</f>
        <v>(12)</v>
      </c>
      <c r="N8" s="47" t="str">
        <f>"(13)"</f>
        <v>(13)</v>
      </c>
      <c r="O8" s="47" t="str">
        <f>"(14)"</f>
        <v>(14)</v>
      </c>
      <c r="P8" s="50" t="str">
        <f>"(15)"</f>
        <v>(15)</v>
      </c>
      <c r="Q8" s="50" t="str">
        <f>"(16)"</f>
        <v>(16)</v>
      </c>
    </row>
    <row r="9" spans="1:18" ht="30" customHeight="1" x14ac:dyDescent="0.6">
      <c r="A9" s="9"/>
      <c r="B9" s="175" t="s">
        <v>0</v>
      </c>
      <c r="C9" s="163" t="s">
        <v>129</v>
      </c>
      <c r="D9" s="171" t="s">
        <v>110</v>
      </c>
      <c r="E9" s="163" t="s">
        <v>50</v>
      </c>
      <c r="F9" s="163" t="s">
        <v>15</v>
      </c>
      <c r="G9" s="163" t="s">
        <v>16</v>
      </c>
      <c r="H9" s="163" t="s">
        <v>57</v>
      </c>
      <c r="I9" s="163" t="s">
        <v>51</v>
      </c>
      <c r="J9" s="163" t="s">
        <v>52</v>
      </c>
      <c r="K9" s="173" t="s">
        <v>70</v>
      </c>
      <c r="L9" s="173" t="s">
        <v>130</v>
      </c>
      <c r="M9" s="173" t="s">
        <v>142</v>
      </c>
      <c r="N9" s="173" t="s">
        <v>109</v>
      </c>
      <c r="O9" s="173" t="s">
        <v>53</v>
      </c>
      <c r="P9" s="173" t="s">
        <v>143</v>
      </c>
      <c r="Q9" s="177" t="s">
        <v>12</v>
      </c>
    </row>
    <row r="10" spans="1:18" ht="27.75" thickBot="1" x14ac:dyDescent="0.65">
      <c r="A10" s="9"/>
      <c r="B10" s="176"/>
      <c r="C10" s="164"/>
      <c r="D10" s="172"/>
      <c r="E10" s="164"/>
      <c r="F10" s="164"/>
      <c r="G10" s="164"/>
      <c r="H10" s="164"/>
      <c r="I10" s="164"/>
      <c r="J10" s="164"/>
      <c r="K10" s="174"/>
      <c r="L10" s="174"/>
      <c r="M10" s="174"/>
      <c r="N10" s="174"/>
      <c r="O10" s="174"/>
      <c r="P10" s="174"/>
      <c r="Q10" s="178"/>
    </row>
    <row r="11" spans="1:18" ht="27" x14ac:dyDescent="0.6">
      <c r="A11" s="6"/>
      <c r="B11" s="16">
        <v>1</v>
      </c>
      <c r="C11" s="17">
        <v>2557</v>
      </c>
      <c r="D11" s="72" t="s">
        <v>111</v>
      </c>
      <c r="E11" s="18" t="s">
        <v>1</v>
      </c>
      <c r="F11" s="93">
        <v>1</v>
      </c>
      <c r="G11" s="17" t="s">
        <v>46</v>
      </c>
      <c r="H11" s="19" t="s">
        <v>68</v>
      </c>
      <c r="I11" s="20">
        <v>153600</v>
      </c>
      <c r="J11" s="18"/>
      <c r="K11" s="18"/>
      <c r="L11" s="18"/>
      <c r="M11" s="18"/>
      <c r="N11" s="18"/>
      <c r="O11" s="18"/>
      <c r="P11" s="18"/>
      <c r="Q11" s="21"/>
    </row>
    <row r="12" spans="1:18" ht="27" x14ac:dyDescent="0.6">
      <c r="A12" s="6"/>
      <c r="B12" s="22">
        <v>2</v>
      </c>
      <c r="C12" s="1">
        <v>2559</v>
      </c>
      <c r="D12" s="73" t="s">
        <v>111</v>
      </c>
      <c r="E12" s="2" t="s">
        <v>2</v>
      </c>
      <c r="F12" s="1">
        <v>1</v>
      </c>
      <c r="G12" s="1" t="s">
        <v>46</v>
      </c>
      <c r="H12" s="10" t="s">
        <v>68</v>
      </c>
      <c r="I12" s="3">
        <v>40000</v>
      </c>
      <c r="J12" s="2"/>
      <c r="K12" s="2"/>
      <c r="L12" s="2"/>
      <c r="M12" s="2"/>
      <c r="N12" s="2"/>
      <c r="O12" s="2"/>
      <c r="P12" s="2"/>
      <c r="Q12" s="23"/>
    </row>
    <row r="13" spans="1:18" ht="27" x14ac:dyDescent="0.6">
      <c r="A13" s="6"/>
      <c r="B13" s="22">
        <v>3</v>
      </c>
      <c r="C13" s="1">
        <v>2561</v>
      </c>
      <c r="D13" s="73" t="s">
        <v>111</v>
      </c>
      <c r="E13" s="2" t="s">
        <v>3</v>
      </c>
      <c r="F13" s="1">
        <v>1</v>
      </c>
      <c r="G13" s="1" t="s">
        <v>46</v>
      </c>
      <c r="H13" s="1" t="s">
        <v>58</v>
      </c>
      <c r="I13" s="3">
        <v>1000000</v>
      </c>
      <c r="J13" s="4">
        <f>I13+I12+I11</f>
        <v>1193600</v>
      </c>
      <c r="K13" s="2">
        <v>20</v>
      </c>
      <c r="L13" s="3">
        <f>J13/K13</f>
        <v>59680</v>
      </c>
      <c r="M13" s="1">
        <f>2562-C13</f>
        <v>1</v>
      </c>
      <c r="N13" s="1">
        <f>K13-M13</f>
        <v>19</v>
      </c>
      <c r="O13" s="3">
        <f>M13*L13</f>
        <v>59680</v>
      </c>
      <c r="P13" s="4">
        <f>J13-O13</f>
        <v>1133920</v>
      </c>
      <c r="Q13" s="24"/>
    </row>
    <row r="14" spans="1:18" ht="27" x14ac:dyDescent="0.6">
      <c r="A14" s="6"/>
      <c r="B14" s="22">
        <v>4</v>
      </c>
      <c r="C14" s="1">
        <v>2558</v>
      </c>
      <c r="D14" s="74" t="s">
        <v>112</v>
      </c>
      <c r="E14" s="2" t="s">
        <v>21</v>
      </c>
      <c r="F14" s="1">
        <v>1</v>
      </c>
      <c r="G14" s="1" t="s">
        <v>46</v>
      </c>
      <c r="H14" s="10" t="s">
        <v>68</v>
      </c>
      <c r="I14" s="3">
        <v>75500</v>
      </c>
      <c r="J14" s="4">
        <f>J13+I14</f>
        <v>1269100</v>
      </c>
      <c r="K14" s="2">
        <v>10</v>
      </c>
      <c r="L14" s="3">
        <f t="shared" ref="L14:L21" si="0">I14/K14</f>
        <v>7550</v>
      </c>
      <c r="M14" s="1">
        <f t="shared" ref="M14:M21" si="1">2562-C14</f>
        <v>4</v>
      </c>
      <c r="N14" s="1">
        <f t="shared" ref="N14:N21" si="2">K14-M14</f>
        <v>6</v>
      </c>
      <c r="O14" s="3">
        <f t="shared" ref="O14:O21" si="3">M14*L14</f>
        <v>30200</v>
      </c>
      <c r="P14" s="4">
        <f>I14-O14</f>
        <v>45300</v>
      </c>
      <c r="Q14" s="24"/>
    </row>
    <row r="15" spans="1:18" ht="27" x14ac:dyDescent="0.6">
      <c r="A15" s="6"/>
      <c r="B15" s="22">
        <v>5</v>
      </c>
      <c r="C15" s="1">
        <v>2558</v>
      </c>
      <c r="D15" s="74" t="s">
        <v>113</v>
      </c>
      <c r="E15" s="2" t="s">
        <v>19</v>
      </c>
      <c r="F15" s="1">
        <v>2</v>
      </c>
      <c r="G15" s="1" t="s">
        <v>46</v>
      </c>
      <c r="H15" s="10" t="s">
        <v>68</v>
      </c>
      <c r="I15" s="3">
        <v>147600</v>
      </c>
      <c r="J15" s="4">
        <f t="shared" ref="J15:J20" si="4">J14+I15</f>
        <v>1416700</v>
      </c>
      <c r="K15" s="2">
        <v>10</v>
      </c>
      <c r="L15" s="3">
        <f t="shared" si="0"/>
        <v>14760</v>
      </c>
      <c r="M15" s="1">
        <f t="shared" si="1"/>
        <v>4</v>
      </c>
      <c r="N15" s="1">
        <f t="shared" si="2"/>
        <v>6</v>
      </c>
      <c r="O15" s="3">
        <f t="shared" si="3"/>
        <v>59040</v>
      </c>
      <c r="P15" s="4">
        <f t="shared" ref="P15:P21" si="5">I15-O15</f>
        <v>88560</v>
      </c>
      <c r="Q15" s="24"/>
    </row>
    <row r="16" spans="1:18" ht="27" x14ac:dyDescent="0.6">
      <c r="A16" s="6"/>
      <c r="B16" s="22">
        <v>6</v>
      </c>
      <c r="C16" s="1">
        <v>2558</v>
      </c>
      <c r="D16" s="74" t="s">
        <v>114</v>
      </c>
      <c r="E16" s="2" t="s">
        <v>4</v>
      </c>
      <c r="F16" s="1">
        <v>1</v>
      </c>
      <c r="G16" s="1" t="s">
        <v>46</v>
      </c>
      <c r="H16" s="10" t="s">
        <v>68</v>
      </c>
      <c r="I16" s="4">
        <v>26500</v>
      </c>
      <c r="J16" s="4">
        <f t="shared" si="4"/>
        <v>1443200</v>
      </c>
      <c r="K16" s="4">
        <v>20</v>
      </c>
      <c r="L16" s="3">
        <f t="shared" si="0"/>
        <v>1325</v>
      </c>
      <c r="M16" s="1">
        <f t="shared" si="1"/>
        <v>4</v>
      </c>
      <c r="N16" s="1">
        <f t="shared" si="2"/>
        <v>16</v>
      </c>
      <c r="O16" s="3">
        <f t="shared" si="3"/>
        <v>5300</v>
      </c>
      <c r="P16" s="4">
        <f t="shared" si="5"/>
        <v>21200</v>
      </c>
      <c r="Q16" s="24"/>
    </row>
    <row r="17" spans="1:17" ht="27" x14ac:dyDescent="0.6">
      <c r="A17" s="6"/>
      <c r="B17" s="22">
        <v>7</v>
      </c>
      <c r="C17" s="1">
        <v>2559</v>
      </c>
      <c r="D17" s="74" t="s">
        <v>115</v>
      </c>
      <c r="E17" s="2" t="s">
        <v>19</v>
      </c>
      <c r="F17" s="1">
        <v>4</v>
      </c>
      <c r="G17" s="1" t="s">
        <v>46</v>
      </c>
      <c r="H17" s="1" t="s">
        <v>58</v>
      </c>
      <c r="I17" s="4">
        <v>398000</v>
      </c>
      <c r="J17" s="4">
        <f t="shared" si="4"/>
        <v>1841200</v>
      </c>
      <c r="K17" s="4">
        <v>10</v>
      </c>
      <c r="L17" s="3">
        <f t="shared" si="0"/>
        <v>39800</v>
      </c>
      <c r="M17" s="1">
        <f t="shared" si="1"/>
        <v>3</v>
      </c>
      <c r="N17" s="1">
        <f t="shared" si="2"/>
        <v>7</v>
      </c>
      <c r="O17" s="3">
        <f t="shared" si="3"/>
        <v>119400</v>
      </c>
      <c r="P17" s="4">
        <f t="shared" si="5"/>
        <v>278600</v>
      </c>
      <c r="Q17" s="24"/>
    </row>
    <row r="18" spans="1:17" ht="27" x14ac:dyDescent="0.6">
      <c r="A18" s="6"/>
      <c r="B18" s="22">
        <v>8</v>
      </c>
      <c r="C18" s="1">
        <v>2559</v>
      </c>
      <c r="D18" s="74" t="s">
        <v>116</v>
      </c>
      <c r="E18" s="2" t="s">
        <v>5</v>
      </c>
      <c r="F18" s="10">
        <v>1</v>
      </c>
      <c r="G18" s="1" t="s">
        <v>46</v>
      </c>
      <c r="H18" s="10" t="s">
        <v>68</v>
      </c>
      <c r="I18" s="4">
        <v>153000</v>
      </c>
      <c r="J18" s="4">
        <f t="shared" si="4"/>
        <v>1994200</v>
      </c>
      <c r="K18" s="4">
        <v>20</v>
      </c>
      <c r="L18" s="3">
        <f t="shared" si="0"/>
        <v>7650</v>
      </c>
      <c r="M18" s="1">
        <f t="shared" si="1"/>
        <v>3</v>
      </c>
      <c r="N18" s="1">
        <f t="shared" si="2"/>
        <v>17</v>
      </c>
      <c r="O18" s="3">
        <f t="shared" si="3"/>
        <v>22950</v>
      </c>
      <c r="P18" s="4">
        <f t="shared" si="5"/>
        <v>130050</v>
      </c>
      <c r="Q18" s="24"/>
    </row>
    <row r="19" spans="1:17" ht="27" x14ac:dyDescent="0.6">
      <c r="A19" s="6"/>
      <c r="B19" s="22">
        <v>9</v>
      </c>
      <c r="C19" s="1">
        <v>2559</v>
      </c>
      <c r="D19" s="74" t="s">
        <v>117</v>
      </c>
      <c r="E19" s="2" t="s">
        <v>6</v>
      </c>
      <c r="F19" s="1">
        <v>1</v>
      </c>
      <c r="G19" s="1" t="s">
        <v>46</v>
      </c>
      <c r="H19" s="10" t="s">
        <v>68</v>
      </c>
      <c r="I19" s="4">
        <v>55000</v>
      </c>
      <c r="J19" s="4">
        <f t="shared" si="4"/>
        <v>2049200</v>
      </c>
      <c r="K19" s="4">
        <v>20</v>
      </c>
      <c r="L19" s="3">
        <f t="shared" si="0"/>
        <v>2750</v>
      </c>
      <c r="M19" s="1">
        <f t="shared" si="1"/>
        <v>3</v>
      </c>
      <c r="N19" s="1">
        <f t="shared" si="2"/>
        <v>17</v>
      </c>
      <c r="O19" s="3">
        <f t="shared" si="3"/>
        <v>8250</v>
      </c>
      <c r="P19" s="4">
        <f t="shared" si="5"/>
        <v>46750</v>
      </c>
      <c r="Q19" s="25"/>
    </row>
    <row r="20" spans="1:17" ht="27" x14ac:dyDescent="0.6">
      <c r="A20" s="6"/>
      <c r="B20" s="22">
        <v>10</v>
      </c>
      <c r="C20" s="1">
        <v>2560</v>
      </c>
      <c r="D20" s="74" t="s">
        <v>118</v>
      </c>
      <c r="E20" s="2" t="s">
        <v>7</v>
      </c>
      <c r="F20" s="1">
        <v>1</v>
      </c>
      <c r="G20" s="1" t="s">
        <v>46</v>
      </c>
      <c r="H20" s="10" t="s">
        <v>68</v>
      </c>
      <c r="I20" s="4">
        <v>199000</v>
      </c>
      <c r="J20" s="4">
        <f t="shared" si="4"/>
        <v>2248200</v>
      </c>
      <c r="K20" s="4">
        <v>20</v>
      </c>
      <c r="L20" s="3">
        <f t="shared" si="0"/>
        <v>9950</v>
      </c>
      <c r="M20" s="1">
        <f t="shared" si="1"/>
        <v>2</v>
      </c>
      <c r="N20" s="1">
        <f t="shared" si="2"/>
        <v>18</v>
      </c>
      <c r="O20" s="3">
        <f t="shared" si="3"/>
        <v>19900</v>
      </c>
      <c r="P20" s="4">
        <f t="shared" si="5"/>
        <v>179100</v>
      </c>
      <c r="Q20" s="24"/>
    </row>
    <row r="21" spans="1:17" ht="27.75" thickBot="1" x14ac:dyDescent="0.65">
      <c r="A21" s="6"/>
      <c r="B21" s="26">
        <v>11</v>
      </c>
      <c r="C21" s="27">
        <v>2561</v>
      </c>
      <c r="D21" s="75" t="s">
        <v>119</v>
      </c>
      <c r="E21" s="28" t="s">
        <v>71</v>
      </c>
      <c r="F21" s="29">
        <v>1</v>
      </c>
      <c r="G21" s="27" t="s">
        <v>46</v>
      </c>
      <c r="H21" s="29" t="s">
        <v>68</v>
      </c>
      <c r="I21" s="30">
        <v>100000</v>
      </c>
      <c r="J21" s="30">
        <f>I21</f>
        <v>100000</v>
      </c>
      <c r="K21" s="30">
        <v>20</v>
      </c>
      <c r="L21" s="83">
        <f t="shared" si="0"/>
        <v>5000</v>
      </c>
      <c r="M21" s="27">
        <f t="shared" si="1"/>
        <v>1</v>
      </c>
      <c r="N21" s="27">
        <f t="shared" si="2"/>
        <v>19</v>
      </c>
      <c r="O21" s="83">
        <f t="shared" si="3"/>
        <v>5000</v>
      </c>
      <c r="P21" s="30">
        <f t="shared" si="5"/>
        <v>95000</v>
      </c>
      <c r="Q21" s="31"/>
    </row>
    <row r="22" spans="1:17" ht="33.75" thickBot="1" x14ac:dyDescent="0.9">
      <c r="A22" s="6"/>
      <c r="B22" s="6"/>
      <c r="C22" s="6"/>
      <c r="D22" s="6"/>
      <c r="E22" s="6"/>
      <c r="F22" s="6"/>
      <c r="G22" s="6"/>
      <c r="H22" s="84" t="s">
        <v>52</v>
      </c>
      <c r="I22" s="85">
        <f>SUM(I11:I21)</f>
        <v>2348200</v>
      </c>
      <c r="J22" s="15"/>
      <c r="K22" s="15"/>
      <c r="L22" s="82"/>
      <c r="M22" s="11"/>
      <c r="N22" s="86"/>
      <c r="O22" s="129">
        <f>SUM(O11:O21)</f>
        <v>329720</v>
      </c>
      <c r="P22" s="130">
        <f>SUM(P11:P21)</f>
        <v>2018480</v>
      </c>
      <c r="Q22" s="6"/>
    </row>
    <row r="23" spans="1:17" x14ac:dyDescent="0.55000000000000004">
      <c r="I23" s="34"/>
      <c r="O23" s="81"/>
      <c r="P23" s="34"/>
    </row>
    <row r="25" spans="1:17" x14ac:dyDescent="0.55000000000000004">
      <c r="O25" s="81"/>
    </row>
  </sheetData>
  <mergeCells count="18">
    <mergeCell ref="H9:H10"/>
    <mergeCell ref="I9:I10"/>
    <mergeCell ref="J9:J10"/>
    <mergeCell ref="Q3:Q5"/>
    <mergeCell ref="B2:Q2"/>
    <mergeCell ref="D9:D10"/>
    <mergeCell ref="L9:L10"/>
    <mergeCell ref="M9:M10"/>
    <mergeCell ref="O9:O10"/>
    <mergeCell ref="B9:B10"/>
    <mergeCell ref="C9:C10"/>
    <mergeCell ref="K9:K10"/>
    <mergeCell ref="N9:N10"/>
    <mergeCell ref="P9:P10"/>
    <mergeCell ref="Q9:Q10"/>
    <mergeCell ref="E9:E10"/>
    <mergeCell ref="F9:F10"/>
    <mergeCell ref="G9:G10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A-รายละเอียดอาคาร_ศูนย์ห้วยเป้า</vt:lpstr>
      <vt:lpstr>B-มูลค่าอาคาร-ค่าเสื่อมราคา</vt:lpstr>
      <vt:lpstr>'A-รายละเอียดอาคาร_ศูนย์ห้วยเป้า'!Print_Area</vt:lpstr>
      <vt:lpstr>'B-มูลค่าอาคาร-ค่าเสื่อมราคา'!Print_Area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2019-04-26T01:58:17Z</cp:lastPrinted>
  <dcterms:created xsi:type="dcterms:W3CDTF">2018-11-13T03:52:52Z</dcterms:created>
  <dcterms:modified xsi:type="dcterms:W3CDTF">2019-07-01T03:26:46Z</dcterms:modified>
</cp:coreProperties>
</file>